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95" windowHeight="9180" tabRatio="856" firstSheet="4" activeTab="4"/>
  </bookViews>
  <sheets>
    <sheet name="выгода" sheetId="4" r:id="rId1"/>
    <sheet name="изменение цен" sheetId="3" r:id="rId2"/>
    <sheet name=" тарп пустая таб" sheetId="5" r:id="rId3"/>
    <sheet name="цены в таблице на сайт БСПб" sheetId="6" r:id="rId4"/>
    <sheet name="цены на  все ткани" sheetId="7" r:id="rId5"/>
  </sheets>
  <calcPr calcId="145621" refMode="R1C1"/>
</workbook>
</file>

<file path=xl/calcChain.xml><?xml version="1.0" encoding="utf-8"?>
<calcChain xmlns="http://schemas.openxmlformats.org/spreadsheetml/2006/main">
  <c r="H16" i="6" l="1"/>
  <c r="D16" i="6"/>
  <c r="D15" i="6"/>
  <c r="D14" i="6"/>
  <c r="D8" i="6"/>
  <c r="D9" i="6"/>
  <c r="D10" i="6"/>
  <c r="D11" i="6"/>
  <c r="D12" i="6"/>
  <c r="D7" i="6"/>
  <c r="C8" i="3"/>
  <c r="C7" i="3"/>
  <c r="C53" i="3"/>
  <c r="D53" i="3" s="1"/>
  <c r="J18" i="6" s="1"/>
  <c r="C52" i="3"/>
  <c r="D52" i="3" s="1"/>
  <c r="J17" i="6" s="1"/>
  <c r="C51" i="3"/>
  <c r="D51" i="3" s="1"/>
  <c r="J16" i="6" s="1"/>
  <c r="C50" i="3"/>
  <c r="D50" i="3" s="1"/>
  <c r="J15" i="6" s="1"/>
  <c r="C49" i="3"/>
  <c r="D49" i="3" s="1"/>
  <c r="J14" i="6" s="1"/>
  <c r="C48" i="3"/>
  <c r="D48" i="3" s="1"/>
  <c r="H18" i="6" s="1"/>
  <c r="C47" i="3"/>
  <c r="D47" i="3" s="1"/>
  <c r="H17" i="6" s="1"/>
  <c r="C46" i="3"/>
  <c r="C45" i="3"/>
  <c r="D45" i="3" s="1"/>
  <c r="H15" i="6" s="1"/>
  <c r="C44" i="3"/>
  <c r="D44" i="3"/>
  <c r="C43" i="3"/>
  <c r="D43" i="3" s="1"/>
  <c r="F18" i="6" s="1"/>
  <c r="C42" i="3"/>
  <c r="D42" i="3"/>
  <c r="F17" i="6" s="1"/>
  <c r="C41" i="3"/>
  <c r="D41" i="3"/>
  <c r="C40" i="3"/>
  <c r="D40" i="3" s="1"/>
  <c r="F15" i="6" s="1"/>
  <c r="C39" i="3"/>
  <c r="D39" i="3" s="1"/>
  <c r="F14" i="6" s="1"/>
  <c r="C38" i="3"/>
  <c r="D38" i="3" s="1"/>
  <c r="D18" i="6" s="1"/>
  <c r="C37" i="3"/>
  <c r="D37" i="3" s="1"/>
  <c r="D17" i="6" s="1"/>
  <c r="C36" i="3"/>
  <c r="C35" i="3"/>
  <c r="C34" i="3"/>
  <c r="C33" i="3"/>
  <c r="C29" i="3"/>
  <c r="D29" i="3"/>
  <c r="C28" i="3"/>
  <c r="D28" i="3" s="1"/>
  <c r="J11" i="6" s="1"/>
  <c r="C27" i="3"/>
  <c r="D27" i="3"/>
  <c r="C26" i="3"/>
  <c r="D26" i="3" s="1"/>
  <c r="J9" i="6" s="1"/>
  <c r="C25" i="3"/>
  <c r="D25" i="3"/>
  <c r="J8" i="6" s="1"/>
  <c r="C24" i="3"/>
  <c r="D24" i="3"/>
  <c r="J7" i="6" s="1"/>
  <c r="C23" i="3"/>
  <c r="C22" i="3"/>
  <c r="D22" i="3"/>
  <c r="H11" i="6" s="1"/>
  <c r="C21" i="3"/>
  <c r="D21" i="3"/>
  <c r="C20" i="3"/>
  <c r="D20" i="3"/>
  <c r="C19" i="3"/>
  <c r="D19" i="3"/>
  <c r="H8" i="6" s="1"/>
  <c r="C18" i="3"/>
  <c r="D18" i="3" s="1"/>
  <c r="H7" i="6" s="1"/>
  <c r="C17" i="3"/>
  <c r="D17" i="3" s="1"/>
  <c r="F12" i="6" s="1"/>
  <c r="C16" i="3"/>
  <c r="D16" i="3" s="1"/>
  <c r="C15" i="3"/>
  <c r="D15" i="3" s="1"/>
  <c r="C14" i="3"/>
  <c r="D14" i="3" s="1"/>
  <c r="F11" i="6" s="1"/>
  <c r="C13" i="3"/>
  <c r="D13" i="3"/>
  <c r="C12" i="3"/>
  <c r="D12" i="3"/>
  <c r="C11" i="3"/>
  <c r="D11" i="3"/>
  <c r="F8" i="6" s="1"/>
  <c r="C10" i="3"/>
  <c r="D10" i="3"/>
  <c r="F7" i="6" s="1"/>
  <c r="C9" i="3"/>
  <c r="C4" i="3"/>
  <c r="C6" i="3"/>
  <c r="C5" i="3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H12" i="6"/>
  <c r="F16" i="6"/>
  <c r="F10" i="6"/>
  <c r="H10" i="6"/>
  <c r="J10" i="6"/>
  <c r="F9" i="6"/>
  <c r="H9" i="6"/>
  <c r="J12" i="6"/>
  <c r="H14" i="6"/>
</calcChain>
</file>

<file path=xl/sharedStrings.xml><?xml version="1.0" encoding="utf-8"?>
<sst xmlns="http://schemas.openxmlformats.org/spreadsheetml/2006/main" count="510" uniqueCount="153">
  <si>
    <t xml:space="preserve">Тент Тарпаулин </t>
  </si>
  <si>
    <t>2х3</t>
  </si>
  <si>
    <t>3х4</t>
  </si>
  <si>
    <t>Тент Тарпаулин</t>
  </si>
  <si>
    <t>3х5</t>
  </si>
  <si>
    <t>3х6</t>
  </si>
  <si>
    <t>3х10</t>
  </si>
  <si>
    <t>3х15</t>
  </si>
  <si>
    <t>3х20</t>
  </si>
  <si>
    <t>4х5</t>
  </si>
  <si>
    <t>4х6</t>
  </si>
  <si>
    <t>4х8</t>
  </si>
  <si>
    <t>4х10</t>
  </si>
  <si>
    <t>4х15</t>
  </si>
  <si>
    <t>4х20</t>
  </si>
  <si>
    <t>5х6</t>
  </si>
  <si>
    <t>6х8</t>
  </si>
  <si>
    <t>6х10</t>
  </si>
  <si>
    <t>8х10</t>
  </si>
  <si>
    <t>8х12</t>
  </si>
  <si>
    <t>10х12</t>
  </si>
  <si>
    <t>10х15</t>
  </si>
  <si>
    <t>10х20</t>
  </si>
  <si>
    <t>15х15</t>
  </si>
  <si>
    <t>15х20</t>
  </si>
  <si>
    <t>20х20</t>
  </si>
  <si>
    <t>20х30</t>
  </si>
  <si>
    <t>20х40</t>
  </si>
  <si>
    <t>Тент 120 гр/м2</t>
  </si>
  <si>
    <t>2х10</t>
  </si>
  <si>
    <t>Тент 180 гр/м2</t>
  </si>
  <si>
    <t xml:space="preserve">Тент </t>
  </si>
  <si>
    <t xml:space="preserve">Тент  </t>
  </si>
  <si>
    <t>Тент</t>
  </si>
  <si>
    <t>Изменение</t>
  </si>
  <si>
    <t>Цена</t>
  </si>
  <si>
    <t>Наименование</t>
  </si>
  <si>
    <t>Цвет</t>
  </si>
  <si>
    <t>Ширина х Длина (м)</t>
  </si>
  <si>
    <t>зеленый</t>
  </si>
  <si>
    <t>белый</t>
  </si>
  <si>
    <t>синий</t>
  </si>
  <si>
    <t>3,2х50</t>
  </si>
  <si>
    <t>2,5 х 65</t>
  </si>
  <si>
    <t>любой</t>
  </si>
  <si>
    <t>черный</t>
  </si>
  <si>
    <t>прозрачный</t>
  </si>
  <si>
    <t>синий, белый</t>
  </si>
  <si>
    <t>на заказ</t>
  </si>
  <si>
    <t>1,4х50</t>
  </si>
  <si>
    <t>30х30</t>
  </si>
  <si>
    <t>10х10</t>
  </si>
  <si>
    <t>12х12</t>
  </si>
  <si>
    <t>6х12</t>
  </si>
  <si>
    <t>12х14</t>
  </si>
  <si>
    <t>10х14</t>
  </si>
  <si>
    <t>12х16</t>
  </si>
  <si>
    <t>12х18</t>
  </si>
  <si>
    <t>8х14</t>
  </si>
  <si>
    <t>10х18</t>
  </si>
  <si>
    <t>300 руб.</t>
  </si>
  <si>
    <t>Цена за м2</t>
  </si>
  <si>
    <t>140 руб.</t>
  </si>
  <si>
    <t>Количество</t>
  </si>
  <si>
    <t>Выст. по б/н</t>
  </si>
  <si>
    <t>Привоз</t>
  </si>
  <si>
    <t>240 руб.</t>
  </si>
  <si>
    <t>400 руб.</t>
  </si>
  <si>
    <t>550 руб.</t>
  </si>
  <si>
    <t>0,9х50</t>
  </si>
  <si>
    <t>Брезент на отрез</t>
  </si>
  <si>
    <t>Баннерное полотно для проектора</t>
  </si>
  <si>
    <t>ВО, ОП</t>
  </si>
  <si>
    <t>180 руб.</t>
  </si>
  <si>
    <t>Брезент готовые размеры</t>
  </si>
  <si>
    <t>250 руб.</t>
  </si>
  <si>
    <t>Прайс-лист компании "Баннер СПб"</t>
  </si>
  <si>
    <t>голубой</t>
  </si>
  <si>
    <t>~ 60 гр/м2</t>
  </si>
  <si>
    <t>~ 90 гр/м2</t>
  </si>
  <si>
    <t>~ 120 гр/м2</t>
  </si>
  <si>
    <t>~ 180 гр/м2</t>
  </si>
  <si>
    <t>3 х 50</t>
  </si>
  <si>
    <t>ООО "Баннер" оставляет за собой право менять цены без предварительного уведомления. Уточняйте цены у менеджеров.</t>
  </si>
  <si>
    <t>25 руб.</t>
  </si>
  <si>
    <t>38 руб.</t>
  </si>
  <si>
    <t>120 руб.</t>
  </si>
  <si>
    <t>145 руб.</t>
  </si>
  <si>
    <t>195 руб.</t>
  </si>
  <si>
    <t>Плотность (гр/м2)</t>
  </si>
  <si>
    <t>Утепленный тарпаулин с изолоном 550 гр/м2</t>
  </si>
  <si>
    <t>Утепленный баннер с изолоном 1300 гр/м2</t>
  </si>
  <si>
    <t>Утепленный тент с изолоном 1500 гр/м2</t>
  </si>
  <si>
    <t>Пленка для пруда</t>
  </si>
  <si>
    <t>Тент пвх 650</t>
  </si>
  <si>
    <t>Тент пвх 900</t>
  </si>
  <si>
    <t>Баннерное полотно пвх 510</t>
  </si>
  <si>
    <t>Тент облегченный 60</t>
  </si>
  <si>
    <t>Тент облегченный 90</t>
  </si>
  <si>
    <t>Тент облегченный 120</t>
  </si>
  <si>
    <t>Тент облегченный 180</t>
  </si>
  <si>
    <t>в ассортименте</t>
  </si>
  <si>
    <t>темно-синий</t>
  </si>
  <si>
    <t>~ 280 гр/м2</t>
  </si>
  <si>
    <t>Баннерное полотно пвх 440</t>
  </si>
  <si>
    <t>Тент пвх 600 эконом</t>
  </si>
  <si>
    <t>Прозрачная пвх на отрез 500мк</t>
  </si>
  <si>
    <t>Прозрачная пвх на отрез 700мк</t>
  </si>
  <si>
    <t>Шторы с прозрачной вставкой 500мк</t>
  </si>
  <si>
    <t>Шторы полностью прозрачные 500мк</t>
  </si>
  <si>
    <t>Шторы с прозрачной вставкой 700мк</t>
  </si>
  <si>
    <t>Шторы полностью прозрачные 700мк</t>
  </si>
  <si>
    <t>650 руб.</t>
  </si>
  <si>
    <t>~280 гр/м2</t>
  </si>
  <si>
    <t>~440-510 гр/м2</t>
  </si>
  <si>
    <t>~440 гр/м2</t>
  </si>
  <si>
    <t>~510 гр/м2</t>
  </si>
  <si>
    <t>~600 гр/м2</t>
  </si>
  <si>
    <t>~650 гр/м2</t>
  </si>
  <si>
    <t>~900 гр/м2</t>
  </si>
  <si>
    <t>~0,6 мм</t>
  </si>
  <si>
    <t>~0,5 мм</t>
  </si>
  <si>
    <t>~0,7 мм</t>
  </si>
  <si>
    <t>~480 гр.м2</t>
  </si>
  <si>
    <t>~0, 5 мм</t>
  </si>
  <si>
    <t>~0, 7 мм</t>
  </si>
  <si>
    <t>белый/blackout</t>
  </si>
  <si>
    <t>белый/реклама</t>
  </si>
  <si>
    <t>27 руб.</t>
  </si>
  <si>
    <t>52 руб.</t>
  </si>
  <si>
    <t>Тент облегченный 280</t>
  </si>
  <si>
    <t>Сетка пвх 270</t>
  </si>
  <si>
    <t>Тент облегченный 120 камуфляж</t>
  </si>
  <si>
    <t>камуфляж</t>
  </si>
  <si>
    <t>25 - 60 руб.</t>
  </si>
  <si>
    <t>~0,8 мм</t>
  </si>
  <si>
    <t>260 руб.</t>
  </si>
  <si>
    <t>Баннерное полотно ПВХ б/у</t>
  </si>
  <si>
    <t>Завесы ПВХ полосовые</t>
  </si>
  <si>
    <t>~2000 гр/м2</t>
  </si>
  <si>
    <t>от 2000 руб</t>
  </si>
  <si>
    <t>193515, Санкт-Петербург, ул.Новоселов д.49, тел. (812) 4071400, (921) 9159700, e-mail: 9159700@mail.ru</t>
  </si>
  <si>
    <t>Фасадная сетка</t>
  </si>
  <si>
    <t>зеленая</t>
  </si>
  <si>
    <t>~ 100 гр/м2</t>
  </si>
  <si>
    <t>55 руб</t>
  </si>
  <si>
    <t>3,2х50 (на отрез)</t>
  </si>
  <si>
    <t>3х50 (на отрез)</t>
  </si>
  <si>
    <t>Баннерное полотно пвх 300</t>
  </si>
  <si>
    <t>~300 гр/м2</t>
  </si>
  <si>
    <t>80 руб.</t>
  </si>
  <si>
    <t>72 руб.</t>
  </si>
  <si>
    <t>Цены действительны с 19.05.2020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</si>
</sst>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руб.-419];[Red]\-#,##0.00\ [$руб.-419]"/>
  </numFmts>
  <fonts count="24" x14ac:knownFonts="1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1"/>
      <color indexed="8"/>
      <name val="Arial Cyr"/>
    </font>
    <font>
      <b/>
      <sz val="11"/>
      <color indexed="8"/>
      <name val="Arial"/>
      <family val="2"/>
      <charset val="204"/>
    </font>
    <font>
      <b/>
      <sz val="10"/>
      <color indexed="8"/>
      <name val="Arial CYR"/>
    </font>
    <font>
      <b/>
      <sz val="11"/>
      <name val="Arial Cyr"/>
      <charset val="204"/>
    </font>
    <font>
      <sz val="12"/>
      <name val="Arial Cyr"/>
      <charset val="204"/>
    </font>
    <font>
      <b/>
      <sz val="12"/>
      <color indexed="63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2"/>
      <name val="Arial"/>
      <family val="2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b/>
      <sz val="14"/>
      <color indexed="63"/>
      <name val="Arial"/>
      <family val="2"/>
      <charset val="204"/>
    </font>
    <font>
      <sz val="16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6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Border="1"/>
    <xf numFmtId="0" fontId="4" fillId="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4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5" borderId="0" xfId="0" applyFill="1"/>
    <xf numFmtId="0" fontId="4" fillId="3" borderId="0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0" fillId="5" borderId="0" xfId="0" applyNumberFormat="1" applyFill="1"/>
    <xf numFmtId="0" fontId="7" fillId="0" borderId="0" xfId="0" applyFont="1"/>
    <xf numFmtId="0" fontId="8" fillId="2" borderId="12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9" fillId="0" borderId="0" xfId="0" applyFont="1"/>
    <xf numFmtId="0" fontId="8" fillId="6" borderId="12" xfId="0" applyFont="1" applyFill="1" applyBorder="1" applyAlignment="1">
      <alignment horizontal="center" wrapText="1"/>
    </xf>
    <xf numFmtId="0" fontId="8" fillId="6" borderId="13" xfId="0" applyFont="1" applyFill="1" applyBorder="1" applyAlignment="1">
      <alignment horizontal="center" wrapText="1"/>
    </xf>
    <xf numFmtId="0" fontId="8" fillId="6" borderId="15" xfId="0" applyFont="1" applyFill="1" applyBorder="1" applyAlignment="1">
      <alignment horizontal="center" wrapText="1"/>
    </xf>
    <xf numFmtId="0" fontId="8" fillId="6" borderId="11" xfId="0" applyFont="1" applyFill="1" applyBorder="1" applyAlignment="1">
      <alignment horizontal="center" wrapText="1"/>
    </xf>
    <xf numFmtId="0" fontId="8" fillId="6" borderId="17" xfId="0" applyFont="1" applyFill="1" applyBorder="1" applyAlignment="1">
      <alignment horizontal="center" wrapText="1"/>
    </xf>
    <xf numFmtId="0" fontId="8" fillId="6" borderId="18" xfId="0" applyFont="1" applyFill="1" applyBorder="1" applyAlignment="1">
      <alignment horizontal="center" wrapText="1"/>
    </xf>
    <xf numFmtId="0" fontId="0" fillId="0" borderId="0" xfId="0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" fontId="6" fillId="0" borderId="2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6" fillId="2" borderId="28" xfId="0" applyFont="1" applyFill="1" applyBorder="1" applyAlignment="1">
      <alignment horizontal="center" wrapText="1"/>
    </xf>
    <xf numFmtId="0" fontId="16" fillId="2" borderId="27" xfId="0" applyFont="1" applyFill="1" applyBorder="1" applyAlignment="1">
      <alignment horizontal="center" wrapText="1"/>
    </xf>
    <xf numFmtId="0" fontId="17" fillId="3" borderId="29" xfId="0" applyFont="1" applyFill="1" applyBorder="1" applyAlignment="1">
      <alignment horizontal="center" wrapText="1"/>
    </xf>
    <xf numFmtId="0" fontId="17" fillId="3" borderId="30" xfId="0" applyFont="1" applyFill="1" applyBorder="1" applyAlignment="1">
      <alignment horizontal="center" wrapText="1"/>
    </xf>
    <xf numFmtId="0" fontId="17" fillId="3" borderId="26" xfId="0" applyFont="1" applyFill="1" applyBorder="1" applyAlignment="1">
      <alignment horizontal="center" wrapText="1"/>
    </xf>
    <xf numFmtId="0" fontId="17" fillId="3" borderId="24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4" borderId="31" xfId="0" applyFont="1" applyFill="1" applyBorder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0" fontId="15" fillId="4" borderId="27" xfId="0" applyFont="1" applyFill="1" applyBorder="1" applyAlignment="1">
      <alignment horizontal="center" wrapText="1"/>
    </xf>
    <xf numFmtId="0" fontId="17" fillId="0" borderId="29" xfId="0" applyFont="1" applyFill="1" applyBorder="1" applyAlignment="1">
      <alignment horizontal="center" wrapText="1"/>
    </xf>
    <xf numFmtId="0" fontId="15" fillId="4" borderId="28" xfId="0" applyFont="1" applyFill="1" applyBorder="1" applyAlignment="1">
      <alignment horizontal="center" wrapText="1"/>
    </xf>
    <xf numFmtId="0" fontId="15" fillId="4" borderId="32" xfId="0" applyFont="1" applyFill="1" applyBorder="1" applyAlignment="1">
      <alignment horizontal="center" wrapText="1"/>
    </xf>
    <xf numFmtId="0" fontId="17" fillId="0" borderId="33" xfId="0" applyFont="1" applyFill="1" applyBorder="1" applyAlignment="1">
      <alignment horizontal="center" wrapText="1"/>
    </xf>
    <xf numFmtId="0" fontId="15" fillId="4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8" fillId="7" borderId="12" xfId="0" applyFont="1" applyFill="1" applyBorder="1" applyAlignment="1">
      <alignment horizontal="center" wrapText="1"/>
    </xf>
    <xf numFmtId="0" fontId="8" fillId="7" borderId="13" xfId="0" applyFont="1" applyFill="1" applyBorder="1" applyAlignment="1">
      <alignment horizontal="center" wrapText="1"/>
    </xf>
    <xf numFmtId="0" fontId="8" fillId="7" borderId="15" xfId="0" applyFont="1" applyFill="1" applyBorder="1" applyAlignment="1">
      <alignment horizontal="center" wrapText="1"/>
    </xf>
    <xf numFmtId="0" fontId="8" fillId="7" borderId="11" xfId="0" applyFont="1" applyFill="1" applyBorder="1" applyAlignment="1">
      <alignment horizontal="center" wrapText="1"/>
    </xf>
    <xf numFmtId="0" fontId="8" fillId="7" borderId="17" xfId="0" applyFont="1" applyFill="1" applyBorder="1" applyAlignment="1">
      <alignment horizontal="center" wrapText="1"/>
    </xf>
    <xf numFmtId="0" fontId="8" fillId="7" borderId="18" xfId="0" applyFont="1" applyFill="1" applyBorder="1" applyAlignment="1">
      <alignment horizontal="center" wrapText="1"/>
    </xf>
    <xf numFmtId="1" fontId="8" fillId="3" borderId="13" xfId="0" applyNumberFormat="1" applyFont="1" applyFill="1" applyBorder="1" applyAlignment="1">
      <alignment horizontal="center" wrapText="1"/>
    </xf>
    <xf numFmtId="1" fontId="8" fillId="3" borderId="14" xfId="0" applyNumberFormat="1" applyFont="1" applyFill="1" applyBorder="1" applyAlignment="1">
      <alignment horizontal="center" wrapText="1"/>
    </xf>
    <xf numFmtId="1" fontId="8" fillId="3" borderId="11" xfId="0" applyNumberFormat="1" applyFont="1" applyFill="1" applyBorder="1" applyAlignment="1">
      <alignment horizontal="center" wrapText="1"/>
    </xf>
    <xf numFmtId="0" fontId="17" fillId="3" borderId="37" xfId="0" applyFont="1" applyFill="1" applyBorder="1" applyAlignment="1">
      <alignment horizontal="center" wrapText="1"/>
    </xf>
    <xf numFmtId="0" fontId="17" fillId="3" borderId="35" xfId="0" applyFont="1" applyFill="1" applyBorder="1" applyAlignment="1">
      <alignment horizontal="center" wrapText="1"/>
    </xf>
    <xf numFmtId="0" fontId="17" fillId="3" borderId="38" xfId="0" applyFont="1" applyFill="1" applyBorder="1" applyAlignment="1">
      <alignment horizontal="center" wrapText="1"/>
    </xf>
    <xf numFmtId="0" fontId="17" fillId="3" borderId="23" xfId="0" applyFont="1" applyFill="1" applyBorder="1" applyAlignment="1">
      <alignment horizontal="center" wrapText="1"/>
    </xf>
    <xf numFmtId="0" fontId="17" fillId="3" borderId="39" xfId="0" applyFont="1" applyFill="1" applyBorder="1" applyAlignment="1">
      <alignment horizontal="center" wrapText="1"/>
    </xf>
    <xf numFmtId="0" fontId="17" fillId="3" borderId="25" xfId="0" applyFont="1" applyFill="1" applyBorder="1" applyAlignment="1">
      <alignment horizontal="center" wrapText="1"/>
    </xf>
    <xf numFmtId="0" fontId="12" fillId="0" borderId="40" xfId="0" applyFont="1" applyBorder="1"/>
    <xf numFmtId="0" fontId="12" fillId="0" borderId="41" xfId="0" applyFont="1" applyBorder="1"/>
    <xf numFmtId="0" fontId="12" fillId="0" borderId="42" xfId="0" applyFont="1" applyBorder="1"/>
    <xf numFmtId="0" fontId="12" fillId="0" borderId="43" xfId="0" applyFont="1" applyBorder="1"/>
    <xf numFmtId="0" fontId="12" fillId="0" borderId="44" xfId="0" applyFont="1" applyBorder="1"/>
    <xf numFmtId="0" fontId="12" fillId="0" borderId="11" xfId="0" applyFont="1" applyBorder="1" applyAlignment="1">
      <alignment horizontal="center"/>
    </xf>
    <xf numFmtId="0" fontId="12" fillId="0" borderId="45" xfId="0" applyFont="1" applyBorder="1"/>
    <xf numFmtId="0" fontId="12" fillId="0" borderId="46" xfId="0" applyFont="1" applyBorder="1"/>
    <xf numFmtId="0" fontId="12" fillId="0" borderId="47" xfId="0" applyFont="1" applyBorder="1"/>
    <xf numFmtId="0" fontId="12" fillId="0" borderId="48" xfId="0" applyFont="1" applyBorder="1"/>
    <xf numFmtId="0" fontId="12" fillId="0" borderId="49" xfId="0" applyFont="1" applyBorder="1"/>
    <xf numFmtId="0" fontId="12" fillId="0" borderId="50" xfId="0" applyFont="1" applyBorder="1"/>
    <xf numFmtId="0" fontId="12" fillId="0" borderId="51" xfId="0" applyFont="1" applyBorder="1"/>
    <xf numFmtId="0" fontId="12" fillId="0" borderId="52" xfId="0" applyFont="1" applyBorder="1"/>
    <xf numFmtId="0" fontId="12" fillId="0" borderId="53" xfId="0" applyFont="1" applyBorder="1"/>
    <xf numFmtId="0" fontId="12" fillId="0" borderId="36" xfId="0" applyFont="1" applyBorder="1"/>
    <xf numFmtId="0" fontId="12" fillId="0" borderId="54" xfId="0" applyFont="1" applyBorder="1"/>
    <xf numFmtId="0" fontId="0" fillId="0" borderId="55" xfId="0" applyBorder="1"/>
    <xf numFmtId="0" fontId="0" fillId="0" borderId="56" xfId="0" applyBorder="1"/>
    <xf numFmtId="0" fontId="16" fillId="2" borderId="57" xfId="0" applyFont="1" applyFill="1" applyBorder="1" applyAlignment="1">
      <alignment horizontal="center" wrapText="1"/>
    </xf>
    <xf numFmtId="0" fontId="12" fillId="0" borderId="58" xfId="0" applyFont="1" applyBorder="1"/>
    <xf numFmtId="0" fontId="17" fillId="3" borderId="59" xfId="0" applyFont="1" applyFill="1" applyBorder="1" applyAlignment="1">
      <alignment horizontal="center" wrapText="1"/>
    </xf>
    <xf numFmtId="0" fontId="17" fillId="3" borderId="60" xfId="0" applyFont="1" applyFill="1" applyBorder="1" applyAlignment="1">
      <alignment horizontal="center" wrapText="1"/>
    </xf>
    <xf numFmtId="0" fontId="17" fillId="3" borderId="11" xfId="0" applyFont="1" applyFill="1" applyBorder="1" applyAlignment="1">
      <alignment horizontal="center" wrapText="1"/>
    </xf>
    <xf numFmtId="1" fontId="8" fillId="3" borderId="22" xfId="0" applyNumberFormat="1" applyFont="1" applyFill="1" applyBorder="1" applyAlignment="1">
      <alignment horizontal="center" wrapText="1"/>
    </xf>
    <xf numFmtId="1" fontId="8" fillId="3" borderId="34" xfId="0" applyNumberFormat="1" applyFont="1" applyFill="1" applyBorder="1" applyAlignment="1">
      <alignment horizontal="center" wrapText="1"/>
    </xf>
    <xf numFmtId="1" fontId="8" fillId="3" borderId="18" xfId="0" applyNumberFormat="1" applyFont="1" applyFill="1" applyBorder="1" applyAlignment="1">
      <alignment horizontal="center" wrapText="1"/>
    </xf>
    <xf numFmtId="0" fontId="2" fillId="0" borderId="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/>
    <xf numFmtId="164" fontId="22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49" fontId="22" fillId="9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10" borderId="11" xfId="0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 vertical="center" wrapText="1"/>
    </xf>
    <xf numFmtId="49" fontId="22" fillId="10" borderId="11" xfId="0" applyNumberFormat="1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 vertical="center"/>
    </xf>
    <xf numFmtId="0" fontId="21" fillId="10" borderId="11" xfId="0" applyFont="1" applyFill="1" applyBorder="1" applyAlignment="1">
      <alignment horizontal="center" vertical="center"/>
    </xf>
    <xf numFmtId="164" fontId="22" fillId="10" borderId="11" xfId="0" applyNumberFormat="1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0" fillId="0" borderId="20" xfId="0" applyBorder="1" applyAlignment="1"/>
    <xf numFmtId="0" fontId="17" fillId="0" borderId="63" xfId="0" applyFont="1" applyFill="1" applyBorder="1" applyAlignment="1">
      <alignment horizontal="center" wrapText="1"/>
    </xf>
    <xf numFmtId="0" fontId="0" fillId="0" borderId="63" xfId="0" applyBorder="1" applyAlignment="1"/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1" fillId="10" borderId="11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10" borderId="11" xfId="0" applyFont="1" applyFill="1" applyBorder="1" applyAlignment="1">
      <alignment horizontal="center"/>
    </xf>
    <xf numFmtId="0" fontId="11" fillId="10" borderId="11" xfId="0" applyFont="1" applyFill="1" applyBorder="1" applyAlignment="1"/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/>
    <xf numFmtId="0" fontId="21" fillId="10" borderId="11" xfId="0" applyFont="1" applyFill="1" applyBorder="1" applyAlignment="1">
      <alignment horizontal="center"/>
    </xf>
    <xf numFmtId="0" fontId="21" fillId="9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16" zoomScaleNormal="100" workbookViewId="0">
      <selection activeCell="G37" sqref="G37"/>
    </sheetView>
  </sheetViews>
  <sheetFormatPr defaultRowHeight="12.75" x14ac:dyDescent="0.2"/>
  <cols>
    <col min="1" max="1" width="14.5703125" customWidth="1"/>
    <col min="2" max="2" width="14.42578125" customWidth="1"/>
    <col min="3" max="3" width="0.140625" customWidth="1"/>
    <col min="4" max="4" width="24.5703125" style="20" customWidth="1"/>
    <col min="9" max="9" width="19" customWidth="1"/>
  </cols>
  <sheetData>
    <row r="2" spans="1:5" x14ac:dyDescent="0.2">
      <c r="E2" s="22">
        <v>45</v>
      </c>
    </row>
    <row r="3" spans="1:5" ht="15.75" thickBot="1" x14ac:dyDescent="0.3">
      <c r="A3" s="136" t="s">
        <v>28</v>
      </c>
      <c r="B3" s="136"/>
      <c r="C3" s="136"/>
      <c r="D3" s="21" t="s">
        <v>34</v>
      </c>
    </row>
    <row r="4" spans="1:5" ht="15.75" thickBot="1" x14ac:dyDescent="0.3">
      <c r="A4" s="2" t="s">
        <v>31</v>
      </c>
      <c r="B4" s="3" t="s">
        <v>1</v>
      </c>
      <c r="C4" s="17"/>
      <c r="D4" s="21">
        <f>(2*3*E2)-C4</f>
        <v>270</v>
      </c>
    </row>
    <row r="5" spans="1:5" ht="15.75" thickBot="1" x14ac:dyDescent="0.3">
      <c r="A5" s="4" t="s">
        <v>31</v>
      </c>
      <c r="B5" s="5" t="s">
        <v>2</v>
      </c>
      <c r="C5" s="18"/>
      <c r="D5" s="21">
        <f>(3*4*E2)-C5</f>
        <v>540</v>
      </c>
    </row>
    <row r="6" spans="1:5" ht="15.75" thickBot="1" x14ac:dyDescent="0.3">
      <c r="A6" s="4" t="s">
        <v>31</v>
      </c>
      <c r="B6" s="6" t="s">
        <v>4</v>
      </c>
      <c r="C6" s="17"/>
      <c r="D6" s="21">
        <f>(3*5*E2)-C6</f>
        <v>675</v>
      </c>
    </row>
    <row r="7" spans="1:5" ht="15.75" thickBot="1" x14ac:dyDescent="0.3">
      <c r="A7" s="4" t="s">
        <v>31</v>
      </c>
      <c r="B7" s="5" t="s">
        <v>5</v>
      </c>
      <c r="C7" s="18"/>
      <c r="D7" s="21">
        <f>(3*6*E2)-C7</f>
        <v>810</v>
      </c>
    </row>
    <row r="8" spans="1:5" ht="15.75" thickBot="1" x14ac:dyDescent="0.3">
      <c r="A8" s="4" t="s">
        <v>31</v>
      </c>
      <c r="B8" s="6" t="s">
        <v>6</v>
      </c>
      <c r="C8" s="17"/>
      <c r="D8" s="21">
        <f>(3*10*E2)-C8</f>
        <v>1350</v>
      </c>
    </row>
    <row r="9" spans="1:5" ht="15.75" thickBot="1" x14ac:dyDescent="0.3">
      <c r="A9" s="4" t="s">
        <v>31</v>
      </c>
      <c r="B9" s="5" t="s">
        <v>7</v>
      </c>
      <c r="C9" s="18"/>
      <c r="D9" s="21">
        <f>(3*15*E2)-C9</f>
        <v>2025</v>
      </c>
    </row>
    <row r="10" spans="1:5" ht="15.75" thickBot="1" x14ac:dyDescent="0.3">
      <c r="A10" s="4" t="s">
        <v>31</v>
      </c>
      <c r="B10" s="6" t="s">
        <v>8</v>
      </c>
      <c r="C10" s="17"/>
      <c r="D10" s="21">
        <f>(3*20*E2)-C10</f>
        <v>2700</v>
      </c>
    </row>
    <row r="11" spans="1:5" ht="15.75" thickBot="1" x14ac:dyDescent="0.3">
      <c r="A11" s="4" t="s">
        <v>31</v>
      </c>
      <c r="B11" s="5" t="s">
        <v>9</v>
      </c>
      <c r="C11" s="18"/>
      <c r="D11" s="21">
        <f>(4*5*E2)-C11</f>
        <v>900</v>
      </c>
    </row>
    <row r="12" spans="1:5" ht="15.75" thickBot="1" x14ac:dyDescent="0.3">
      <c r="A12" s="4" t="s">
        <v>31</v>
      </c>
      <c r="B12" s="6" t="s">
        <v>10</v>
      </c>
      <c r="C12" s="17"/>
      <c r="D12" s="21">
        <f>(4*6*E2)-C12</f>
        <v>1080</v>
      </c>
    </row>
    <row r="13" spans="1:5" ht="15.75" thickBot="1" x14ac:dyDescent="0.3">
      <c r="A13" s="4" t="s">
        <v>31</v>
      </c>
      <c r="B13" s="5" t="s">
        <v>11</v>
      </c>
      <c r="C13" s="18"/>
      <c r="D13" s="21">
        <f>(4*8*E2)-C13</f>
        <v>1440</v>
      </c>
    </row>
    <row r="14" spans="1:5" ht="15.75" thickBot="1" x14ac:dyDescent="0.3">
      <c r="A14" s="4" t="s">
        <v>31</v>
      </c>
      <c r="B14" s="6" t="s">
        <v>12</v>
      </c>
      <c r="C14" s="17"/>
      <c r="D14" s="21">
        <f>(4*10*E2)-C14</f>
        <v>1800</v>
      </c>
    </row>
    <row r="15" spans="1:5" ht="15.75" thickBot="1" x14ac:dyDescent="0.3">
      <c r="A15" s="4" t="s">
        <v>31</v>
      </c>
      <c r="B15" s="5" t="s">
        <v>13</v>
      </c>
      <c r="C15" s="18"/>
      <c r="D15" s="21">
        <f>(4*15*E2)-C15</f>
        <v>2700</v>
      </c>
    </row>
    <row r="16" spans="1:5" ht="15.75" thickBot="1" x14ac:dyDescent="0.3">
      <c r="A16" s="4" t="s">
        <v>31</v>
      </c>
      <c r="B16" s="6" t="s">
        <v>14</v>
      </c>
      <c r="C16" s="17"/>
      <c r="D16" s="21">
        <f>(4*20*E2)-C16</f>
        <v>3600</v>
      </c>
    </row>
    <row r="17" spans="1:5" ht="15.75" thickBot="1" x14ac:dyDescent="0.3">
      <c r="A17" s="4" t="s">
        <v>31</v>
      </c>
      <c r="B17" s="5" t="s">
        <v>15</v>
      </c>
      <c r="C17" s="18"/>
      <c r="D17" s="21">
        <f>(5*6*E2)-C17</f>
        <v>1350</v>
      </c>
    </row>
    <row r="18" spans="1:5" ht="15.75" thickBot="1" x14ac:dyDescent="0.3">
      <c r="A18" s="4" t="s">
        <v>31</v>
      </c>
      <c r="B18" s="6" t="s">
        <v>16</v>
      </c>
      <c r="C18" s="17"/>
      <c r="D18" s="21">
        <f>(6*8*E2)-C18</f>
        <v>2160</v>
      </c>
    </row>
    <row r="19" spans="1:5" ht="15.75" thickBot="1" x14ac:dyDescent="0.3">
      <c r="A19" s="4" t="s">
        <v>31</v>
      </c>
      <c r="B19" s="5" t="s">
        <v>17</v>
      </c>
      <c r="C19" s="18"/>
      <c r="D19" s="21">
        <f>(6*10*E2)-C19</f>
        <v>2700</v>
      </c>
    </row>
    <row r="20" spans="1:5" ht="15.75" thickBot="1" x14ac:dyDescent="0.3">
      <c r="A20" s="4" t="s">
        <v>31</v>
      </c>
      <c r="B20" s="6" t="s">
        <v>18</v>
      </c>
      <c r="C20" s="17"/>
      <c r="D20" s="21">
        <f>(8*10*E2)-C20</f>
        <v>3600</v>
      </c>
    </row>
    <row r="21" spans="1:5" ht="15.75" thickBot="1" x14ac:dyDescent="0.3">
      <c r="A21" s="4" t="s">
        <v>31</v>
      </c>
      <c r="B21" s="5" t="s">
        <v>19</v>
      </c>
      <c r="C21" s="18"/>
      <c r="D21" s="21">
        <f>(8*12*E2)-C21</f>
        <v>4320</v>
      </c>
    </row>
    <row r="22" spans="1:5" ht="15.75" thickBot="1" x14ac:dyDescent="0.3">
      <c r="A22" s="4" t="s">
        <v>31</v>
      </c>
      <c r="B22" s="6" t="s">
        <v>20</v>
      </c>
      <c r="C22" s="17"/>
      <c r="D22" s="21">
        <f>(10*12*E2)-C22</f>
        <v>5400</v>
      </c>
    </row>
    <row r="23" spans="1:5" ht="15.75" thickBot="1" x14ac:dyDescent="0.3">
      <c r="A23" s="4" t="s">
        <v>31</v>
      </c>
      <c r="B23" s="7" t="s">
        <v>21</v>
      </c>
      <c r="C23" s="18"/>
      <c r="D23" s="21">
        <f>(10*15*E2)-C23</f>
        <v>6750</v>
      </c>
    </row>
    <row r="24" spans="1:5" ht="15.75" thickBot="1" x14ac:dyDescent="0.3">
      <c r="A24" s="4" t="s">
        <v>31</v>
      </c>
      <c r="B24" s="8" t="s">
        <v>22</v>
      </c>
      <c r="C24" s="17"/>
      <c r="D24" s="21">
        <f>(10*20*E2)-C24</f>
        <v>9000</v>
      </c>
    </row>
    <row r="25" spans="1:5" ht="15.75" thickBot="1" x14ac:dyDescent="0.3">
      <c r="A25" s="4" t="s">
        <v>31</v>
      </c>
      <c r="B25" s="7" t="s">
        <v>23</v>
      </c>
      <c r="C25" s="18"/>
      <c r="D25" s="21">
        <f>(15*15*E2)-C25</f>
        <v>10125</v>
      </c>
    </row>
    <row r="26" spans="1:5" ht="15.75" thickBot="1" x14ac:dyDescent="0.3">
      <c r="A26" s="4" t="s">
        <v>31</v>
      </c>
      <c r="B26" s="6" t="s">
        <v>24</v>
      </c>
      <c r="C26" s="17"/>
      <c r="D26" s="21">
        <f>(15*20*E2)-C26</f>
        <v>13500</v>
      </c>
    </row>
    <row r="27" spans="1:5" ht="15.75" thickBot="1" x14ac:dyDescent="0.3">
      <c r="A27" s="4" t="s">
        <v>31</v>
      </c>
      <c r="B27" s="5" t="s">
        <v>25</v>
      </c>
      <c r="C27" s="18"/>
      <c r="D27" s="21">
        <f>(20*20*E2)-C27</f>
        <v>18000</v>
      </c>
    </row>
    <row r="28" spans="1:5" ht="15.75" thickBot="1" x14ac:dyDescent="0.3">
      <c r="A28" s="4" t="s">
        <v>31</v>
      </c>
      <c r="B28" s="6" t="s">
        <v>26</v>
      </c>
      <c r="C28" s="17"/>
      <c r="D28" s="21">
        <f>(20*30*E2)-C28</f>
        <v>27000</v>
      </c>
    </row>
    <row r="29" spans="1:5" ht="15.75" thickBot="1" x14ac:dyDescent="0.3">
      <c r="A29" s="4" t="s">
        <v>31</v>
      </c>
      <c r="B29" s="5" t="s">
        <v>27</v>
      </c>
      <c r="C29" s="18"/>
      <c r="D29" s="21">
        <f>(20*40*E2)-C29</f>
        <v>36000</v>
      </c>
    </row>
    <row r="30" spans="1:5" ht="15" x14ac:dyDescent="0.25">
      <c r="A30" s="9"/>
      <c r="B30" s="10"/>
      <c r="C30" s="10"/>
      <c r="D30" s="21"/>
    </row>
    <row r="31" spans="1:5" ht="15" x14ac:dyDescent="0.25">
      <c r="A31" s="9"/>
      <c r="B31" s="10"/>
      <c r="C31" s="10"/>
      <c r="D31" s="21"/>
      <c r="E31" s="22">
        <v>65</v>
      </c>
    </row>
    <row r="32" spans="1:5" ht="15.75" thickBot="1" x14ac:dyDescent="0.3">
      <c r="A32" s="137" t="s">
        <v>30</v>
      </c>
      <c r="B32" s="137"/>
      <c r="C32" s="137"/>
      <c r="D32" s="21"/>
    </row>
    <row r="33" spans="1:4" ht="15.75" thickBot="1" x14ac:dyDescent="0.3">
      <c r="A33" s="11" t="s">
        <v>31</v>
      </c>
      <c r="B33" s="12" t="s">
        <v>1</v>
      </c>
      <c r="C33" s="17"/>
      <c r="D33" s="21">
        <f>(2*3*E31)-C33</f>
        <v>390</v>
      </c>
    </row>
    <row r="34" spans="1:4" ht="15.75" thickBot="1" x14ac:dyDescent="0.3">
      <c r="A34" s="13" t="s">
        <v>31</v>
      </c>
      <c r="B34" s="14" t="s">
        <v>29</v>
      </c>
      <c r="C34" s="18"/>
      <c r="D34" s="21">
        <f>(2*10*E31)-C34</f>
        <v>1300</v>
      </c>
    </row>
    <row r="35" spans="1:4" ht="15.75" thickBot="1" x14ac:dyDescent="0.3">
      <c r="A35" s="13" t="s">
        <v>32</v>
      </c>
      <c r="B35" s="15" t="s">
        <v>2</v>
      </c>
      <c r="C35" s="19"/>
      <c r="D35" s="21">
        <f>(3*4*E31)-C35</f>
        <v>780</v>
      </c>
    </row>
    <row r="36" spans="1:4" ht="15.75" thickBot="1" x14ac:dyDescent="0.3">
      <c r="A36" s="11" t="s">
        <v>31</v>
      </c>
      <c r="B36" s="12" t="s">
        <v>4</v>
      </c>
      <c r="C36" s="17"/>
      <c r="D36" s="21">
        <f>(3*5*E31)-C36</f>
        <v>975</v>
      </c>
    </row>
    <row r="37" spans="1:4" ht="15.75" thickBot="1" x14ac:dyDescent="0.3">
      <c r="A37" s="13" t="s">
        <v>31</v>
      </c>
      <c r="B37" s="14" t="s">
        <v>5</v>
      </c>
      <c r="C37" s="18"/>
      <c r="D37" s="21">
        <f>(3*6*E31)-C37</f>
        <v>1170</v>
      </c>
    </row>
    <row r="38" spans="1:4" ht="15.75" thickBot="1" x14ac:dyDescent="0.3">
      <c r="A38" s="11" t="s">
        <v>31</v>
      </c>
      <c r="B38" s="12" t="s">
        <v>9</v>
      </c>
      <c r="C38" s="17"/>
      <c r="D38" s="21">
        <f>(4*5*E31)-C38</f>
        <v>1300</v>
      </c>
    </row>
    <row r="39" spans="1:4" ht="15.75" thickBot="1" x14ac:dyDescent="0.3">
      <c r="A39" s="13" t="s">
        <v>31</v>
      </c>
      <c r="B39" s="14" t="s">
        <v>10</v>
      </c>
      <c r="C39" s="18"/>
      <c r="D39" s="21">
        <f>(4*6*E31)-C39</f>
        <v>1560</v>
      </c>
    </row>
    <row r="40" spans="1:4" ht="15.75" thickBot="1" x14ac:dyDescent="0.3">
      <c r="A40" s="11" t="s">
        <v>31</v>
      </c>
      <c r="B40" s="12" t="s">
        <v>11</v>
      </c>
      <c r="C40" s="17"/>
      <c r="D40" s="21">
        <f>(4*8*E31)-C40</f>
        <v>2080</v>
      </c>
    </row>
    <row r="41" spans="1:4" ht="15.75" thickBot="1" x14ac:dyDescent="0.3">
      <c r="A41" s="13" t="s">
        <v>31</v>
      </c>
      <c r="B41" s="14" t="s">
        <v>15</v>
      </c>
      <c r="C41" s="18"/>
      <c r="D41" s="21">
        <f>(5*6*E31)-C41</f>
        <v>1950</v>
      </c>
    </row>
    <row r="42" spans="1:4" ht="15.75" thickBot="1" x14ac:dyDescent="0.3">
      <c r="A42" s="11" t="s">
        <v>31</v>
      </c>
      <c r="B42" s="12" t="s">
        <v>16</v>
      </c>
      <c r="C42" s="17"/>
      <c r="D42" s="21">
        <f>(6*8*E31)-C42</f>
        <v>3120</v>
      </c>
    </row>
    <row r="43" spans="1:4" ht="15.75" thickBot="1" x14ac:dyDescent="0.3">
      <c r="A43" s="13" t="s">
        <v>31</v>
      </c>
      <c r="B43" s="14" t="s">
        <v>17</v>
      </c>
      <c r="C43" s="18"/>
      <c r="D43" s="21">
        <f>(6*10*E31)-C43</f>
        <v>3900</v>
      </c>
    </row>
    <row r="44" spans="1:4" ht="15.75" thickBot="1" x14ac:dyDescent="0.3">
      <c r="A44" s="11" t="s">
        <v>33</v>
      </c>
      <c r="B44" s="12" t="s">
        <v>18</v>
      </c>
      <c r="C44" s="17"/>
      <c r="D44" s="21">
        <f>(8*10*E31)-C44</f>
        <v>5200</v>
      </c>
    </row>
    <row r="45" spans="1:4" ht="15.75" thickBot="1" x14ac:dyDescent="0.3">
      <c r="A45" s="13" t="s">
        <v>31</v>
      </c>
      <c r="B45" s="14" t="s">
        <v>19</v>
      </c>
      <c r="C45" s="18"/>
      <c r="D45" s="21">
        <f>(8*12*E31)-C45</f>
        <v>6240</v>
      </c>
    </row>
    <row r="46" spans="1:4" ht="15.75" thickBot="1" x14ac:dyDescent="0.3">
      <c r="A46" s="11" t="s">
        <v>33</v>
      </c>
      <c r="B46" s="12" t="s">
        <v>20</v>
      </c>
      <c r="C46" s="17"/>
      <c r="D46" s="21">
        <f>(10*12*E31)-C46</f>
        <v>7800</v>
      </c>
    </row>
    <row r="47" spans="1:4" ht="15.75" thickBot="1" x14ac:dyDescent="0.3">
      <c r="A47" s="13" t="s">
        <v>33</v>
      </c>
      <c r="B47" s="14" t="s">
        <v>21</v>
      </c>
      <c r="C47" s="18"/>
      <c r="D47" s="21">
        <f>(10*15*E31)-C47</f>
        <v>9750</v>
      </c>
    </row>
    <row r="48" spans="1:4" ht="15.75" thickBot="1" x14ac:dyDescent="0.3">
      <c r="A48" s="11" t="s">
        <v>31</v>
      </c>
      <c r="B48" s="12" t="s">
        <v>22</v>
      </c>
      <c r="C48" s="17"/>
      <c r="D48" s="21">
        <f>(10*20*E31)-C48</f>
        <v>13000</v>
      </c>
    </row>
    <row r="49" spans="1:4" ht="15.75" thickBot="1" x14ac:dyDescent="0.3">
      <c r="A49" s="13" t="s">
        <v>31</v>
      </c>
      <c r="B49" s="14" t="s">
        <v>23</v>
      </c>
      <c r="C49" s="18"/>
      <c r="D49" s="21">
        <f>(15*15*E31)-C49</f>
        <v>14625</v>
      </c>
    </row>
    <row r="50" spans="1:4" ht="15.75" thickBot="1" x14ac:dyDescent="0.3">
      <c r="A50" s="11" t="s">
        <v>31</v>
      </c>
      <c r="B50" s="12" t="s">
        <v>24</v>
      </c>
      <c r="C50" s="17"/>
      <c r="D50" s="21">
        <f>(15*20*E31)-C50</f>
        <v>19500</v>
      </c>
    </row>
    <row r="51" spans="1:4" ht="15.75" thickBot="1" x14ac:dyDescent="0.3">
      <c r="A51" s="13" t="s">
        <v>31</v>
      </c>
      <c r="B51" s="14" t="s">
        <v>25</v>
      </c>
      <c r="C51" s="18"/>
      <c r="D51" s="21">
        <f>(20*20*E31)-C51</f>
        <v>26000</v>
      </c>
    </row>
    <row r="52" spans="1:4" ht="15.75" thickBot="1" x14ac:dyDescent="0.3">
      <c r="A52" s="11" t="s">
        <v>31</v>
      </c>
      <c r="B52" s="12" t="s">
        <v>26</v>
      </c>
      <c r="C52" s="17"/>
      <c r="D52" s="21">
        <f>(20*30*E31)-C52</f>
        <v>39000</v>
      </c>
    </row>
    <row r="53" spans="1:4" ht="15.75" thickBot="1" x14ac:dyDescent="0.3">
      <c r="A53" s="13" t="s">
        <v>31</v>
      </c>
      <c r="B53" s="14" t="s">
        <v>27</v>
      </c>
      <c r="C53" s="18"/>
      <c r="D53" s="21">
        <f>(20*40*E31)-C53</f>
        <v>52000</v>
      </c>
    </row>
  </sheetData>
  <mergeCells count="2">
    <mergeCell ref="A3:C3"/>
    <mergeCell ref="A32:C32"/>
  </mergeCells>
  <phoneticPr fontId="1" type="noConversion"/>
  <pageMargins left="0.75" right="0.75" top="1" bottom="1" header="0.5" footer="0.5"/>
  <pageSetup paperSize="9" scale="87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3"/>
  <sheetViews>
    <sheetView zoomScaleNormal="100" workbookViewId="0">
      <selection activeCell="F51" sqref="F51"/>
    </sheetView>
  </sheetViews>
  <sheetFormatPr defaultRowHeight="12.75" x14ac:dyDescent="0.2"/>
  <cols>
    <col min="1" max="1" width="14.5703125" customWidth="1"/>
    <col min="2" max="2" width="14.42578125" customWidth="1"/>
    <col min="3" max="3" width="24.5703125" style="20" customWidth="1"/>
    <col min="8" max="8" width="19" customWidth="1"/>
  </cols>
  <sheetData>
    <row r="2" spans="1:4" ht="13.5" thickBot="1" x14ac:dyDescent="0.25">
      <c r="D2" s="16">
        <v>43</v>
      </c>
    </row>
    <row r="3" spans="1:4" ht="15.75" thickBot="1" x14ac:dyDescent="0.3">
      <c r="A3" s="138" t="s">
        <v>28</v>
      </c>
      <c r="B3" s="139"/>
      <c r="C3" s="47" t="s">
        <v>35</v>
      </c>
    </row>
    <row r="4" spans="1:4" ht="15.75" thickBot="1" x14ac:dyDescent="0.3">
      <c r="A4" s="2" t="s">
        <v>31</v>
      </c>
      <c r="B4" s="3" t="s">
        <v>1</v>
      </c>
      <c r="C4" s="21">
        <f>CEILING(2*3*D2,10)</f>
        <v>260</v>
      </c>
      <c r="D4" s="21">
        <v>300</v>
      </c>
    </row>
    <row r="5" spans="1:4" ht="15.75" thickBot="1" x14ac:dyDescent="0.3">
      <c r="A5" s="4" t="s">
        <v>31</v>
      </c>
      <c r="B5" s="5" t="s">
        <v>2</v>
      </c>
      <c r="C5" s="21">
        <f>CEILING(3*4*D2,50)</f>
        <v>550</v>
      </c>
      <c r="D5" s="21">
        <v>550</v>
      </c>
    </row>
    <row r="6" spans="1:4" ht="15.75" thickBot="1" x14ac:dyDescent="0.3">
      <c r="A6" s="4" t="s">
        <v>31</v>
      </c>
      <c r="B6" s="6" t="s">
        <v>4</v>
      </c>
      <c r="C6" s="21">
        <f>CEILING(3*5*D2,100)</f>
        <v>700</v>
      </c>
      <c r="D6" s="21">
        <v>700</v>
      </c>
    </row>
    <row r="7" spans="1:4" ht="15.75" thickBot="1" x14ac:dyDescent="0.3">
      <c r="A7" s="4" t="s">
        <v>31</v>
      </c>
      <c r="B7" s="5" t="s">
        <v>5</v>
      </c>
      <c r="C7" s="21">
        <f>ROUNDDOWN(3*6*D2,10)</f>
        <v>774</v>
      </c>
      <c r="D7" s="21">
        <v>800</v>
      </c>
    </row>
    <row r="8" spans="1:4" ht="15.75" thickBot="1" x14ac:dyDescent="0.3">
      <c r="A8" s="4" t="s">
        <v>31</v>
      </c>
      <c r="B8" s="6" t="s">
        <v>6</v>
      </c>
      <c r="C8" s="21">
        <f>CEILING(3*10*D2,50)</f>
        <v>1300</v>
      </c>
      <c r="D8" s="21">
        <v>1300</v>
      </c>
    </row>
    <row r="9" spans="1:4" ht="15.75" thickBot="1" x14ac:dyDescent="0.3">
      <c r="A9" s="4" t="s">
        <v>31</v>
      </c>
      <c r="B9" s="5" t="s">
        <v>7</v>
      </c>
      <c r="C9" s="21">
        <f>CEILING(3*15*D2,100)</f>
        <v>2000</v>
      </c>
      <c r="D9" s="21">
        <v>2000</v>
      </c>
    </row>
    <row r="10" spans="1:4" ht="15.75" thickBot="1" x14ac:dyDescent="0.3">
      <c r="A10" s="4" t="s">
        <v>31</v>
      </c>
      <c r="B10" s="6" t="s">
        <v>8</v>
      </c>
      <c r="C10" s="21">
        <f>CEILING(3*20*D2,100)</f>
        <v>2600</v>
      </c>
      <c r="D10" s="21">
        <f>C10</f>
        <v>2600</v>
      </c>
    </row>
    <row r="11" spans="1:4" ht="15.75" thickBot="1" x14ac:dyDescent="0.3">
      <c r="A11" s="4" t="s">
        <v>31</v>
      </c>
      <c r="B11" s="5" t="s">
        <v>9</v>
      </c>
      <c r="C11" s="21">
        <f>CEILING(4*5*D2,100)</f>
        <v>900</v>
      </c>
      <c r="D11" s="21">
        <f>C11</f>
        <v>900</v>
      </c>
    </row>
    <row r="12" spans="1:4" ht="15.75" thickBot="1" x14ac:dyDescent="0.3">
      <c r="A12" s="4" t="s">
        <v>31</v>
      </c>
      <c r="B12" s="6" t="s">
        <v>10</v>
      </c>
      <c r="C12" s="21">
        <f>CEILING(4*6*D2,100)</f>
        <v>1100</v>
      </c>
      <c r="D12" s="21">
        <f>C12</f>
        <v>1100</v>
      </c>
    </row>
    <row r="13" spans="1:4" ht="15.75" thickBot="1" x14ac:dyDescent="0.3">
      <c r="A13" s="4" t="s">
        <v>31</v>
      </c>
      <c r="B13" s="5" t="s">
        <v>11</v>
      </c>
      <c r="C13" s="21">
        <f>CEILING(4*8*D2,50)</f>
        <v>1400</v>
      </c>
      <c r="D13" s="21">
        <f t="shared" ref="D13:D29" si="0">C13</f>
        <v>1400</v>
      </c>
    </row>
    <row r="14" spans="1:4" ht="15.75" thickBot="1" x14ac:dyDescent="0.3">
      <c r="A14" s="4" t="s">
        <v>31</v>
      </c>
      <c r="B14" s="6" t="s">
        <v>12</v>
      </c>
      <c r="C14" s="21">
        <f>CEILING(4*10*D2,100)</f>
        <v>1800</v>
      </c>
      <c r="D14" s="21">
        <f t="shared" si="0"/>
        <v>1800</v>
      </c>
    </row>
    <row r="15" spans="1:4" ht="15.75" thickBot="1" x14ac:dyDescent="0.3">
      <c r="A15" s="4" t="s">
        <v>31</v>
      </c>
      <c r="B15" s="5" t="s">
        <v>13</v>
      </c>
      <c r="C15" s="21">
        <f>CEILING(4*15*D2,100)</f>
        <v>2600</v>
      </c>
      <c r="D15" s="21">
        <f t="shared" si="0"/>
        <v>2600</v>
      </c>
    </row>
    <row r="16" spans="1:4" ht="15.75" thickBot="1" x14ac:dyDescent="0.3">
      <c r="A16" s="4" t="s">
        <v>31</v>
      </c>
      <c r="B16" s="6" t="s">
        <v>14</v>
      </c>
      <c r="C16" s="21">
        <f>CEILING(4*20*D2,100)</f>
        <v>3500</v>
      </c>
      <c r="D16" s="21">
        <f t="shared" si="0"/>
        <v>3500</v>
      </c>
    </row>
    <row r="17" spans="1:4" ht="15.75" thickBot="1" x14ac:dyDescent="0.3">
      <c r="A17" s="4" t="s">
        <v>31</v>
      </c>
      <c r="B17" s="5" t="s">
        <v>15</v>
      </c>
      <c r="C17" s="21">
        <f>CEILING(5*6*D2,100)</f>
        <v>1300</v>
      </c>
      <c r="D17" s="21">
        <f t="shared" si="0"/>
        <v>1300</v>
      </c>
    </row>
    <row r="18" spans="1:4" ht="15.75" thickBot="1" x14ac:dyDescent="0.3">
      <c r="A18" s="4" t="s">
        <v>31</v>
      </c>
      <c r="B18" s="6" t="s">
        <v>16</v>
      </c>
      <c r="C18" s="21">
        <f>CEILING(6*8*D2,50)</f>
        <v>2100</v>
      </c>
      <c r="D18" s="21">
        <f t="shared" si="0"/>
        <v>2100</v>
      </c>
    </row>
    <row r="19" spans="1:4" ht="15.75" thickBot="1" x14ac:dyDescent="0.3">
      <c r="A19" s="4" t="s">
        <v>31</v>
      </c>
      <c r="B19" s="5" t="s">
        <v>17</v>
      </c>
      <c r="C19" s="21">
        <f>CEILING(6*10*D2,100)</f>
        <v>2600</v>
      </c>
      <c r="D19" s="21">
        <f t="shared" si="0"/>
        <v>2600</v>
      </c>
    </row>
    <row r="20" spans="1:4" ht="15.75" thickBot="1" x14ac:dyDescent="0.3">
      <c r="A20" s="4" t="s">
        <v>31</v>
      </c>
      <c r="B20" s="6" t="s">
        <v>18</v>
      </c>
      <c r="C20" s="21">
        <f>CEILING(8*10*D2,100)</f>
        <v>3500</v>
      </c>
      <c r="D20" s="21">
        <f t="shared" si="0"/>
        <v>3500</v>
      </c>
    </row>
    <row r="21" spans="1:4" ht="15.75" thickBot="1" x14ac:dyDescent="0.3">
      <c r="A21" s="4" t="s">
        <v>31</v>
      </c>
      <c r="B21" s="5" t="s">
        <v>19</v>
      </c>
      <c r="C21" s="21">
        <f>CEILING(8*12*D2,100)</f>
        <v>4200</v>
      </c>
      <c r="D21" s="21">
        <f t="shared" si="0"/>
        <v>4200</v>
      </c>
    </row>
    <row r="22" spans="1:4" ht="15.75" thickBot="1" x14ac:dyDescent="0.3">
      <c r="A22" s="4" t="s">
        <v>31</v>
      </c>
      <c r="B22" s="6" t="s">
        <v>20</v>
      </c>
      <c r="C22" s="21">
        <f>CEILING(10*12*D2,100)</f>
        <v>5200</v>
      </c>
      <c r="D22" s="21">
        <f t="shared" si="0"/>
        <v>5200</v>
      </c>
    </row>
    <row r="23" spans="1:4" ht="15.75" thickBot="1" x14ac:dyDescent="0.3">
      <c r="A23" s="4" t="s">
        <v>31</v>
      </c>
      <c r="B23" s="7" t="s">
        <v>21</v>
      </c>
      <c r="C23" s="21">
        <f>CEILING(10*15*D2,50)</f>
        <v>6450</v>
      </c>
      <c r="D23" s="21">
        <v>6400</v>
      </c>
    </row>
    <row r="24" spans="1:4" ht="15.75" thickBot="1" x14ac:dyDescent="0.3">
      <c r="A24" s="4" t="s">
        <v>31</v>
      </c>
      <c r="B24" s="8" t="s">
        <v>22</v>
      </c>
      <c r="C24" s="21">
        <f>CEILING(10*20*D2,10)</f>
        <v>8600</v>
      </c>
      <c r="D24" s="21">
        <f t="shared" si="0"/>
        <v>8600</v>
      </c>
    </row>
    <row r="25" spans="1:4" ht="15.75" thickBot="1" x14ac:dyDescent="0.3">
      <c r="A25" s="4" t="s">
        <v>31</v>
      </c>
      <c r="B25" s="7" t="s">
        <v>23</v>
      </c>
      <c r="C25" s="21">
        <f>CEILING(15*15*D2,100)</f>
        <v>9700</v>
      </c>
      <c r="D25" s="21">
        <f t="shared" si="0"/>
        <v>9700</v>
      </c>
    </row>
    <row r="26" spans="1:4" ht="15.75" thickBot="1" x14ac:dyDescent="0.3">
      <c r="A26" s="4" t="s">
        <v>31</v>
      </c>
      <c r="B26" s="6" t="s">
        <v>24</v>
      </c>
      <c r="C26" s="21">
        <f>CEILING(15*20*D2,50)</f>
        <v>12900</v>
      </c>
      <c r="D26" s="21">
        <f t="shared" si="0"/>
        <v>12900</v>
      </c>
    </row>
    <row r="27" spans="1:4" ht="15.75" thickBot="1" x14ac:dyDescent="0.3">
      <c r="A27" s="4" t="s">
        <v>31</v>
      </c>
      <c r="B27" s="5" t="s">
        <v>25</v>
      </c>
      <c r="C27" s="21">
        <f>CEILING(20*20*D2,100)</f>
        <v>17200</v>
      </c>
      <c r="D27" s="21">
        <f t="shared" si="0"/>
        <v>17200</v>
      </c>
    </row>
    <row r="28" spans="1:4" ht="15.75" thickBot="1" x14ac:dyDescent="0.3">
      <c r="A28" s="4" t="s">
        <v>31</v>
      </c>
      <c r="B28" s="6" t="s">
        <v>26</v>
      </c>
      <c r="C28" s="21">
        <f>CEILING(20*30*D2,100)</f>
        <v>25800</v>
      </c>
      <c r="D28" s="21">
        <f t="shared" si="0"/>
        <v>25800</v>
      </c>
    </row>
    <row r="29" spans="1:4" ht="15.75" thickBot="1" x14ac:dyDescent="0.3">
      <c r="A29" s="4" t="s">
        <v>31</v>
      </c>
      <c r="B29" s="5" t="s">
        <v>27</v>
      </c>
      <c r="C29" s="21">
        <f>CEILING(20*40*D2,100)</f>
        <v>34400</v>
      </c>
      <c r="D29" s="21">
        <f t="shared" si="0"/>
        <v>34400</v>
      </c>
    </row>
    <row r="30" spans="1:4" ht="15" x14ac:dyDescent="0.25">
      <c r="A30" s="9"/>
      <c r="B30" s="10"/>
      <c r="C30" s="21"/>
    </row>
    <row r="31" spans="1:4" ht="15" x14ac:dyDescent="0.25">
      <c r="A31" s="9"/>
      <c r="B31" s="10"/>
      <c r="C31" s="21"/>
      <c r="D31" s="16">
        <v>61</v>
      </c>
    </row>
    <row r="32" spans="1:4" ht="15.75" thickBot="1" x14ac:dyDescent="0.3">
      <c r="A32" s="137" t="s">
        <v>30</v>
      </c>
      <c r="B32" s="137"/>
      <c r="C32" s="21"/>
    </row>
    <row r="33" spans="1:4" ht="15.75" thickBot="1" x14ac:dyDescent="0.3">
      <c r="A33" s="11" t="s">
        <v>31</v>
      </c>
      <c r="B33" s="12" t="s">
        <v>1</v>
      </c>
      <c r="C33" s="21">
        <f>CEILING(2*3*D31,10)</f>
        <v>370</v>
      </c>
      <c r="D33" s="21">
        <v>400</v>
      </c>
    </row>
    <row r="34" spans="1:4" ht="15.75" thickBot="1" x14ac:dyDescent="0.3">
      <c r="A34" s="13" t="s">
        <v>31</v>
      </c>
      <c r="B34" s="14" t="s">
        <v>29</v>
      </c>
      <c r="C34" s="21">
        <f>CEILING(2*10*D31,100)</f>
        <v>1300</v>
      </c>
      <c r="D34" s="21">
        <v>1300</v>
      </c>
    </row>
    <row r="35" spans="1:4" ht="15.75" thickBot="1" x14ac:dyDescent="0.3">
      <c r="A35" s="13" t="s">
        <v>32</v>
      </c>
      <c r="B35" s="15" t="s">
        <v>2</v>
      </c>
      <c r="C35" s="21">
        <f>CEILING(3*4*D31,10)</f>
        <v>740</v>
      </c>
      <c r="D35" s="21">
        <v>750</v>
      </c>
    </row>
    <row r="36" spans="1:4" ht="15.75" thickBot="1" x14ac:dyDescent="0.3">
      <c r="A36" s="11" t="s">
        <v>31</v>
      </c>
      <c r="B36" s="12" t="s">
        <v>4</v>
      </c>
      <c r="C36" s="21">
        <f>CEILING(3*5*D31,10)</f>
        <v>920</v>
      </c>
      <c r="D36" s="21">
        <v>900</v>
      </c>
    </row>
    <row r="37" spans="1:4" ht="15.75" thickBot="1" x14ac:dyDescent="0.3">
      <c r="A37" s="13" t="s">
        <v>31</v>
      </c>
      <c r="B37" s="14" t="s">
        <v>5</v>
      </c>
      <c r="C37" s="21">
        <f>CEILING(3*6*D31,50)</f>
        <v>1100</v>
      </c>
      <c r="D37" s="21">
        <f>C37</f>
        <v>1100</v>
      </c>
    </row>
    <row r="38" spans="1:4" ht="15.75" thickBot="1" x14ac:dyDescent="0.3">
      <c r="A38" s="11" t="s">
        <v>31</v>
      </c>
      <c r="B38" s="12" t="s">
        <v>9</v>
      </c>
      <c r="C38" s="21">
        <f>CEILING(4*5*D31,100)</f>
        <v>1300</v>
      </c>
      <c r="D38" s="21">
        <f t="shared" ref="D38:D53" si="1">C38</f>
        <v>1300</v>
      </c>
    </row>
    <row r="39" spans="1:4" ht="15.75" thickBot="1" x14ac:dyDescent="0.3">
      <c r="A39" s="13" t="s">
        <v>31</v>
      </c>
      <c r="B39" s="14" t="s">
        <v>10</v>
      </c>
      <c r="C39" s="21">
        <f>CEILING(4*6*D31,50)</f>
        <v>1500</v>
      </c>
      <c r="D39" s="21">
        <f t="shared" si="1"/>
        <v>1500</v>
      </c>
    </row>
    <row r="40" spans="1:4" ht="15.75" thickBot="1" x14ac:dyDescent="0.3">
      <c r="A40" s="11" t="s">
        <v>31</v>
      </c>
      <c r="B40" s="12" t="s">
        <v>11</v>
      </c>
      <c r="C40" s="21">
        <f>CEILING(4*8*D31,50)</f>
        <v>2000</v>
      </c>
      <c r="D40" s="21">
        <f t="shared" si="1"/>
        <v>2000</v>
      </c>
    </row>
    <row r="41" spans="1:4" ht="15.75" thickBot="1" x14ac:dyDescent="0.3">
      <c r="A41" s="13" t="s">
        <v>31</v>
      </c>
      <c r="B41" s="14" t="s">
        <v>15</v>
      </c>
      <c r="C41" s="21">
        <f>CEILING(5*6*D31,100)</f>
        <v>1900</v>
      </c>
      <c r="D41" s="21">
        <f t="shared" si="1"/>
        <v>1900</v>
      </c>
    </row>
    <row r="42" spans="1:4" ht="15.75" thickBot="1" x14ac:dyDescent="0.3">
      <c r="A42" s="11" t="s">
        <v>31</v>
      </c>
      <c r="B42" s="12" t="s">
        <v>16</v>
      </c>
      <c r="C42" s="21">
        <f>CEILING(6*8*D31,50)</f>
        <v>2950</v>
      </c>
      <c r="D42" s="21">
        <f t="shared" si="1"/>
        <v>2950</v>
      </c>
    </row>
    <row r="43" spans="1:4" ht="15.75" thickBot="1" x14ac:dyDescent="0.3">
      <c r="A43" s="13" t="s">
        <v>31</v>
      </c>
      <c r="B43" s="14" t="s">
        <v>17</v>
      </c>
      <c r="C43" s="21">
        <f>CEILING(6*10*D31,100)</f>
        <v>3700</v>
      </c>
      <c r="D43" s="21">
        <f t="shared" si="1"/>
        <v>3700</v>
      </c>
    </row>
    <row r="44" spans="1:4" ht="15.75" thickBot="1" x14ac:dyDescent="0.3">
      <c r="A44" s="11" t="s">
        <v>33</v>
      </c>
      <c r="B44" s="12" t="s">
        <v>18</v>
      </c>
      <c r="C44" s="21">
        <f>CEILING(8*10*D31,100)</f>
        <v>4900</v>
      </c>
      <c r="D44" s="21">
        <f t="shared" si="1"/>
        <v>4900</v>
      </c>
    </row>
    <row r="45" spans="1:4" ht="15.75" thickBot="1" x14ac:dyDescent="0.3">
      <c r="A45" s="13" t="s">
        <v>31</v>
      </c>
      <c r="B45" s="14" t="s">
        <v>19</v>
      </c>
      <c r="C45" s="21">
        <f>CEILING(8*12*D31,50)</f>
        <v>5900</v>
      </c>
      <c r="D45" s="21">
        <f t="shared" si="1"/>
        <v>5900</v>
      </c>
    </row>
    <row r="46" spans="1:4" ht="15.75" thickBot="1" x14ac:dyDescent="0.3">
      <c r="A46" s="11" t="s">
        <v>33</v>
      </c>
      <c r="B46" s="12" t="s">
        <v>20</v>
      </c>
      <c r="C46" s="21">
        <f>CEILING(10*12*D31,10)</f>
        <v>7320</v>
      </c>
      <c r="D46" s="21">
        <v>7300</v>
      </c>
    </row>
    <row r="47" spans="1:4" ht="15.75" thickBot="1" x14ac:dyDescent="0.3">
      <c r="A47" s="13" t="s">
        <v>33</v>
      </c>
      <c r="B47" s="14" t="s">
        <v>21</v>
      </c>
      <c r="C47" s="21">
        <f>CEILING(10*15*D31,50)</f>
        <v>9150</v>
      </c>
      <c r="D47" s="21">
        <f t="shared" si="1"/>
        <v>9150</v>
      </c>
    </row>
    <row r="48" spans="1:4" ht="15.75" thickBot="1" x14ac:dyDescent="0.3">
      <c r="A48" s="11" t="s">
        <v>31</v>
      </c>
      <c r="B48" s="12" t="s">
        <v>22</v>
      </c>
      <c r="C48" s="21">
        <f>CEILING(10*20*D31,50)</f>
        <v>12200</v>
      </c>
      <c r="D48" s="21">
        <f t="shared" si="1"/>
        <v>12200</v>
      </c>
    </row>
    <row r="49" spans="1:4" ht="15.75" thickBot="1" x14ac:dyDescent="0.3">
      <c r="A49" s="13" t="s">
        <v>31</v>
      </c>
      <c r="B49" s="14" t="s">
        <v>23</v>
      </c>
      <c r="C49" s="21">
        <f>CEILING(15*15*D31,100)</f>
        <v>13800</v>
      </c>
      <c r="D49" s="21">
        <f t="shared" si="1"/>
        <v>13800</v>
      </c>
    </row>
    <row r="50" spans="1:4" ht="15.75" thickBot="1" x14ac:dyDescent="0.3">
      <c r="A50" s="11" t="s">
        <v>31</v>
      </c>
      <c r="B50" s="12" t="s">
        <v>24</v>
      </c>
      <c r="C50" s="21">
        <f>CEILING(15*20*D31,100)</f>
        <v>18300</v>
      </c>
      <c r="D50" s="21">
        <f t="shared" si="1"/>
        <v>18300</v>
      </c>
    </row>
    <row r="51" spans="1:4" ht="15.75" thickBot="1" x14ac:dyDescent="0.3">
      <c r="A51" s="13" t="s">
        <v>31</v>
      </c>
      <c r="B51" s="14" t="s">
        <v>25</v>
      </c>
      <c r="C51" s="21">
        <f>CEILING(20*20*D31,50)</f>
        <v>24400</v>
      </c>
      <c r="D51" s="21">
        <f t="shared" si="1"/>
        <v>24400</v>
      </c>
    </row>
    <row r="52" spans="1:4" ht="15.75" thickBot="1" x14ac:dyDescent="0.3">
      <c r="A52" s="11" t="s">
        <v>31</v>
      </c>
      <c r="B52" s="12" t="s">
        <v>26</v>
      </c>
      <c r="C52" s="21">
        <f>CEILING(20*30*D31,100)</f>
        <v>36600</v>
      </c>
      <c r="D52" s="21">
        <f t="shared" si="1"/>
        <v>36600</v>
      </c>
    </row>
    <row r="53" spans="1:4" ht="15.75" thickBot="1" x14ac:dyDescent="0.3">
      <c r="A53" s="13" t="s">
        <v>31</v>
      </c>
      <c r="B53" s="14" t="s">
        <v>27</v>
      </c>
      <c r="C53" s="21">
        <f>CEILING(20*40*D31,100)</f>
        <v>48800</v>
      </c>
      <c r="D53" s="21">
        <f t="shared" si="1"/>
        <v>48800</v>
      </c>
    </row>
  </sheetData>
  <mergeCells count="2">
    <mergeCell ref="A3:B3"/>
    <mergeCell ref="A32:B32"/>
  </mergeCells>
  <phoneticPr fontId="1" type="noConversion"/>
  <pageMargins left="0.75" right="0.75" top="1" bottom="1" header="0.5" footer="0.5"/>
  <pageSetup paperSize="9" scale="87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4"/>
  <sheetViews>
    <sheetView zoomScaleNormal="100" workbookViewId="0">
      <selection activeCell="D105" sqref="D105"/>
    </sheetView>
  </sheetViews>
  <sheetFormatPr defaultRowHeight="20.100000000000001" customHeight="1" x14ac:dyDescent="0.25"/>
  <cols>
    <col min="1" max="1" width="16.42578125" customWidth="1"/>
    <col min="2" max="2" width="9.140625" hidden="1" customWidth="1"/>
    <col min="3" max="3" width="26.28515625" style="50" customWidth="1"/>
    <col min="4" max="4" width="19" style="51" customWidth="1"/>
    <col min="5" max="5" width="14.42578125" style="51" customWidth="1"/>
    <col min="6" max="6" width="17.140625" customWidth="1"/>
    <col min="7" max="7" width="16.42578125" customWidth="1"/>
  </cols>
  <sheetData>
    <row r="2" spans="3:7" s="48" customFormat="1" ht="20.100000000000001" customHeight="1" x14ac:dyDescent="0.3">
      <c r="C2" s="140" t="s">
        <v>28</v>
      </c>
      <c r="D2" s="141"/>
      <c r="E2" s="91" t="s">
        <v>63</v>
      </c>
      <c r="F2" s="91" t="s">
        <v>64</v>
      </c>
      <c r="G2" s="91" t="s">
        <v>65</v>
      </c>
    </row>
    <row r="3" spans="3:7" s="48" customFormat="1" ht="20.100000000000001" customHeight="1" x14ac:dyDescent="0.3">
      <c r="C3" s="105" t="s">
        <v>0</v>
      </c>
      <c r="D3" s="109" t="s">
        <v>1</v>
      </c>
      <c r="E3" s="109"/>
      <c r="F3" s="106"/>
      <c r="G3" s="92"/>
    </row>
    <row r="4" spans="3:7" s="48" customFormat="1" ht="20.100000000000001" customHeight="1" x14ac:dyDescent="0.3">
      <c r="C4" s="105" t="s">
        <v>0</v>
      </c>
      <c r="D4" s="109" t="s">
        <v>29</v>
      </c>
      <c r="E4" s="109"/>
      <c r="F4" s="92"/>
      <c r="G4" s="92"/>
    </row>
    <row r="5" spans="3:7" s="48" customFormat="1" ht="20.100000000000001" customHeight="1" thickBot="1" x14ac:dyDescent="0.35">
      <c r="C5" s="53" t="s">
        <v>0</v>
      </c>
      <c r="D5" s="107" t="s">
        <v>2</v>
      </c>
      <c r="E5" s="108"/>
      <c r="F5" s="88"/>
      <c r="G5" s="93"/>
    </row>
    <row r="6" spans="3:7" s="48" customFormat="1" ht="20.100000000000001" customHeight="1" thickBot="1" x14ac:dyDescent="0.35">
      <c r="C6" s="52" t="s">
        <v>3</v>
      </c>
      <c r="D6" s="55" t="s">
        <v>4</v>
      </c>
      <c r="E6" s="81"/>
      <c r="F6" s="88"/>
      <c r="G6" s="92"/>
    </row>
    <row r="7" spans="3:7" s="48" customFormat="1" ht="20.100000000000001" customHeight="1" thickBot="1" x14ac:dyDescent="0.35">
      <c r="C7" s="53" t="s">
        <v>0</v>
      </c>
      <c r="D7" s="54" t="s">
        <v>5</v>
      </c>
      <c r="E7" s="80"/>
      <c r="F7" s="86"/>
      <c r="G7" s="93"/>
    </row>
    <row r="8" spans="3:7" s="48" customFormat="1" ht="20.100000000000001" customHeight="1" thickBot="1" x14ac:dyDescent="0.35">
      <c r="C8" s="52" t="s">
        <v>0</v>
      </c>
      <c r="D8" s="55" t="s">
        <v>6</v>
      </c>
      <c r="E8" s="81"/>
      <c r="F8" s="88"/>
      <c r="G8" s="92"/>
    </row>
    <row r="9" spans="3:7" s="48" customFormat="1" ht="20.100000000000001" customHeight="1" thickBot="1" x14ac:dyDescent="0.35">
      <c r="C9" s="53" t="s">
        <v>3</v>
      </c>
      <c r="D9" s="54" t="s">
        <v>7</v>
      </c>
      <c r="E9" s="80"/>
      <c r="F9" s="95"/>
      <c r="G9" s="93"/>
    </row>
    <row r="10" spans="3:7" s="48" customFormat="1" ht="20.100000000000001" customHeight="1" thickBot="1" x14ac:dyDescent="0.35">
      <c r="C10" s="52" t="s">
        <v>0</v>
      </c>
      <c r="D10" s="55" t="s">
        <v>8</v>
      </c>
      <c r="E10" s="81"/>
      <c r="F10" s="88"/>
      <c r="G10" s="92"/>
    </row>
    <row r="11" spans="3:7" s="48" customFormat="1" ht="20.100000000000001" customHeight="1" thickBot="1" x14ac:dyDescent="0.35">
      <c r="C11" s="53" t="s">
        <v>0</v>
      </c>
      <c r="D11" s="54" t="s">
        <v>9</v>
      </c>
      <c r="E11" s="80"/>
      <c r="F11" s="95"/>
      <c r="G11" s="93"/>
    </row>
    <row r="12" spans="3:7" s="48" customFormat="1" ht="20.100000000000001" customHeight="1" thickBot="1" x14ac:dyDescent="0.35">
      <c r="C12" s="52" t="s">
        <v>3</v>
      </c>
      <c r="D12" s="55" t="s">
        <v>10</v>
      </c>
      <c r="E12" s="81"/>
      <c r="F12" s="86"/>
      <c r="G12" s="93"/>
    </row>
    <row r="13" spans="3:7" s="48" customFormat="1" ht="20.100000000000001" customHeight="1" thickBot="1" x14ac:dyDescent="0.35">
      <c r="C13" s="53" t="s">
        <v>0</v>
      </c>
      <c r="D13" s="54" t="s">
        <v>11</v>
      </c>
      <c r="E13" s="80"/>
      <c r="F13" s="95"/>
      <c r="G13" s="93"/>
    </row>
    <row r="14" spans="3:7" s="48" customFormat="1" ht="20.100000000000001" customHeight="1" thickBot="1" x14ac:dyDescent="0.35">
      <c r="C14" s="52" t="s">
        <v>0</v>
      </c>
      <c r="D14" s="55" t="s">
        <v>12</v>
      </c>
      <c r="E14" s="81"/>
      <c r="F14" s="86"/>
      <c r="G14" s="93"/>
    </row>
    <row r="15" spans="3:7" s="48" customFormat="1" ht="20.100000000000001" customHeight="1" thickBot="1" x14ac:dyDescent="0.35">
      <c r="C15" s="53" t="s">
        <v>3</v>
      </c>
      <c r="D15" s="54" t="s">
        <v>13</v>
      </c>
      <c r="E15" s="80"/>
      <c r="F15" s="95"/>
      <c r="G15" s="93"/>
    </row>
    <row r="16" spans="3:7" s="48" customFormat="1" ht="20.100000000000001" customHeight="1" thickBot="1" x14ac:dyDescent="0.35">
      <c r="C16" s="52" t="s">
        <v>0</v>
      </c>
      <c r="D16" s="55" t="s">
        <v>14</v>
      </c>
      <c r="E16" s="81"/>
      <c r="F16" s="86"/>
      <c r="G16" s="93"/>
    </row>
    <row r="17" spans="3:7" s="48" customFormat="1" ht="20.100000000000001" customHeight="1" thickBot="1" x14ac:dyDescent="0.35">
      <c r="C17" s="53" t="s">
        <v>0</v>
      </c>
      <c r="D17" s="54" t="s">
        <v>15</v>
      </c>
      <c r="E17" s="80"/>
      <c r="F17" s="86"/>
      <c r="G17" s="93"/>
    </row>
    <row r="18" spans="3:7" s="48" customFormat="1" ht="20.100000000000001" customHeight="1" thickBot="1" x14ac:dyDescent="0.35">
      <c r="C18" s="52" t="s">
        <v>3</v>
      </c>
      <c r="D18" s="55" t="s">
        <v>16</v>
      </c>
      <c r="E18" s="81"/>
      <c r="F18" s="89"/>
      <c r="G18" s="94"/>
    </row>
    <row r="19" spans="3:7" s="48" customFormat="1" ht="20.100000000000001" customHeight="1" thickBot="1" x14ac:dyDescent="0.35">
      <c r="C19" s="53" t="s">
        <v>0</v>
      </c>
      <c r="D19" s="54" t="s">
        <v>17</v>
      </c>
      <c r="E19" s="80"/>
      <c r="F19" s="95"/>
      <c r="G19" s="93"/>
    </row>
    <row r="20" spans="3:7" s="48" customFormat="1" ht="20.100000000000001" customHeight="1" thickBot="1" x14ac:dyDescent="0.35">
      <c r="C20" s="52" t="s">
        <v>0</v>
      </c>
      <c r="D20" s="55" t="s">
        <v>18</v>
      </c>
      <c r="E20" s="81"/>
      <c r="F20" s="96"/>
      <c r="G20" s="92"/>
    </row>
    <row r="21" spans="3:7" s="48" customFormat="1" ht="20.100000000000001" customHeight="1" thickBot="1" x14ac:dyDescent="0.35">
      <c r="C21" s="53" t="s">
        <v>3</v>
      </c>
      <c r="D21" s="54" t="s">
        <v>19</v>
      </c>
      <c r="E21" s="80"/>
      <c r="F21" s="95"/>
      <c r="G21" s="93"/>
    </row>
    <row r="22" spans="3:7" s="48" customFormat="1" ht="20.100000000000001" customHeight="1" thickBot="1" x14ac:dyDescent="0.35">
      <c r="C22" s="52" t="s">
        <v>0</v>
      </c>
      <c r="D22" s="55" t="s">
        <v>20</v>
      </c>
      <c r="E22" s="81"/>
      <c r="F22" s="97"/>
      <c r="G22" s="94"/>
    </row>
    <row r="23" spans="3:7" s="48" customFormat="1" ht="20.100000000000001" customHeight="1" thickBot="1" x14ac:dyDescent="0.35">
      <c r="C23" s="53" t="s">
        <v>0</v>
      </c>
      <c r="D23" s="56" t="s">
        <v>21</v>
      </c>
      <c r="E23" s="82"/>
      <c r="F23" s="95"/>
      <c r="G23" s="93"/>
    </row>
    <row r="24" spans="3:7" s="48" customFormat="1" ht="20.100000000000001" customHeight="1" thickBot="1" x14ac:dyDescent="0.35">
      <c r="C24" s="53" t="s">
        <v>3</v>
      </c>
      <c r="D24" s="57" t="s">
        <v>22</v>
      </c>
      <c r="E24" s="83"/>
      <c r="F24" s="95"/>
      <c r="G24" s="94"/>
    </row>
    <row r="25" spans="3:7" s="48" customFormat="1" ht="20.100000000000001" customHeight="1" thickBot="1" x14ac:dyDescent="0.35">
      <c r="C25" s="53" t="s">
        <v>0</v>
      </c>
      <c r="D25" s="56" t="s">
        <v>23</v>
      </c>
      <c r="E25" s="82"/>
      <c r="F25" s="95"/>
      <c r="G25" s="93"/>
    </row>
    <row r="26" spans="3:7" s="48" customFormat="1" ht="20.100000000000001" customHeight="1" thickBot="1" x14ac:dyDescent="0.35">
      <c r="C26" s="52" t="s">
        <v>0</v>
      </c>
      <c r="D26" s="55" t="s">
        <v>24</v>
      </c>
      <c r="E26" s="81"/>
      <c r="F26" s="96"/>
      <c r="G26" s="92"/>
    </row>
    <row r="27" spans="3:7" s="48" customFormat="1" ht="20.100000000000001" customHeight="1" thickBot="1" x14ac:dyDescent="0.35">
      <c r="C27" s="53" t="s">
        <v>3</v>
      </c>
      <c r="D27" s="54" t="s">
        <v>25</v>
      </c>
      <c r="E27" s="80"/>
      <c r="F27" s="95"/>
      <c r="G27" s="93"/>
    </row>
    <row r="28" spans="3:7" s="48" customFormat="1" ht="20.100000000000001" customHeight="1" thickBot="1" x14ac:dyDescent="0.35">
      <c r="C28" s="52" t="s">
        <v>0</v>
      </c>
      <c r="D28" s="55" t="s">
        <v>26</v>
      </c>
      <c r="E28" s="81"/>
      <c r="F28" s="96"/>
      <c r="G28" s="92"/>
    </row>
    <row r="29" spans="3:7" s="48" customFormat="1" ht="20.100000000000001" customHeight="1" thickBot="1" x14ac:dyDescent="0.35">
      <c r="C29" s="53" t="s">
        <v>3</v>
      </c>
      <c r="D29" s="54" t="s">
        <v>27</v>
      </c>
      <c r="E29" s="80"/>
      <c r="F29" s="98"/>
      <c r="G29" s="99"/>
    </row>
    <row r="30" spans="3:7" s="48" customFormat="1" ht="20.100000000000001" customHeight="1" x14ac:dyDescent="0.3">
      <c r="C30" s="58"/>
      <c r="D30" s="59"/>
      <c r="E30" s="59"/>
    </row>
    <row r="31" spans="3:7" s="48" customFormat="1" ht="20.100000000000001" customHeight="1" x14ac:dyDescent="0.3">
      <c r="C31" s="142" t="s">
        <v>30</v>
      </c>
      <c r="D31" s="143"/>
      <c r="E31" s="91" t="s">
        <v>63</v>
      </c>
      <c r="F31" s="91" t="s">
        <v>64</v>
      </c>
      <c r="G31" s="91" t="s">
        <v>65</v>
      </c>
    </row>
    <row r="32" spans="3:7" s="48" customFormat="1" ht="20.100000000000001" customHeight="1" thickBot="1" x14ac:dyDescent="0.35">
      <c r="C32" s="60" t="s">
        <v>0</v>
      </c>
      <c r="D32" s="61" t="s">
        <v>1</v>
      </c>
      <c r="E32" s="81"/>
      <c r="F32" s="95"/>
      <c r="G32" s="93"/>
    </row>
    <row r="33" spans="3:11" s="48" customFormat="1" ht="20.100000000000001" customHeight="1" thickBot="1" x14ac:dyDescent="0.35">
      <c r="C33" s="62" t="s">
        <v>0</v>
      </c>
      <c r="D33" s="63" t="s">
        <v>29</v>
      </c>
      <c r="E33" s="80"/>
      <c r="F33" s="89"/>
      <c r="G33" s="87"/>
    </row>
    <row r="34" spans="3:11" s="48" customFormat="1" ht="20.100000000000001" customHeight="1" thickBot="1" x14ac:dyDescent="0.35">
      <c r="C34" s="62" t="s">
        <v>0</v>
      </c>
      <c r="D34" s="63" t="s">
        <v>2</v>
      </c>
      <c r="E34" s="80"/>
      <c r="F34" s="95"/>
      <c r="G34" s="92"/>
    </row>
    <row r="35" spans="3:11" s="48" customFormat="1" ht="20.100000000000001" customHeight="1" thickBot="1" x14ac:dyDescent="0.35">
      <c r="C35" s="64" t="s">
        <v>3</v>
      </c>
      <c r="D35" s="61" t="s">
        <v>4</v>
      </c>
      <c r="E35" s="81"/>
      <c r="F35" s="89"/>
      <c r="G35" s="49"/>
    </row>
    <row r="36" spans="3:11" s="48" customFormat="1" ht="20.100000000000001" customHeight="1" thickBot="1" x14ac:dyDescent="0.35">
      <c r="C36" s="62" t="s">
        <v>0</v>
      </c>
      <c r="D36" s="63" t="s">
        <v>5</v>
      </c>
      <c r="E36" s="80"/>
      <c r="F36" s="95"/>
      <c r="G36" s="93"/>
    </row>
    <row r="37" spans="3:11" s="48" customFormat="1" ht="20.100000000000001" customHeight="1" thickBot="1" x14ac:dyDescent="0.35">
      <c r="C37" s="64" t="s">
        <v>0</v>
      </c>
      <c r="D37" s="61" t="s">
        <v>9</v>
      </c>
      <c r="E37" s="81"/>
      <c r="F37" s="95"/>
      <c r="G37" s="93"/>
    </row>
    <row r="38" spans="3:11" s="48" customFormat="1" ht="20.100000000000001" customHeight="1" thickBot="1" x14ac:dyDescent="0.35">
      <c r="C38" s="62" t="s">
        <v>3</v>
      </c>
      <c r="D38" s="63" t="s">
        <v>10</v>
      </c>
      <c r="E38" s="80"/>
      <c r="F38" s="96"/>
      <c r="G38" s="92"/>
    </row>
    <row r="39" spans="3:11" s="48" customFormat="1" ht="20.100000000000001" customHeight="1" thickBot="1" x14ac:dyDescent="0.35">
      <c r="C39" s="64" t="s">
        <v>0</v>
      </c>
      <c r="D39" s="61" t="s">
        <v>11</v>
      </c>
      <c r="E39" s="81"/>
      <c r="F39" s="86"/>
      <c r="G39" s="100"/>
    </row>
    <row r="40" spans="3:11" s="48" customFormat="1" ht="20.100000000000001" customHeight="1" thickBot="1" x14ac:dyDescent="0.35">
      <c r="C40" s="62" t="s">
        <v>0</v>
      </c>
      <c r="D40" s="63" t="s">
        <v>15</v>
      </c>
      <c r="E40" s="80"/>
      <c r="F40" s="95"/>
      <c r="G40" s="93"/>
    </row>
    <row r="41" spans="3:11" s="48" customFormat="1" ht="20.100000000000001" customHeight="1" thickBot="1" x14ac:dyDescent="0.35">
      <c r="C41" s="64" t="s">
        <v>3</v>
      </c>
      <c r="D41" s="61" t="s">
        <v>16</v>
      </c>
      <c r="E41" s="81"/>
      <c r="F41" s="86"/>
      <c r="G41" s="100"/>
    </row>
    <row r="42" spans="3:11" s="48" customFormat="1" ht="20.100000000000001" customHeight="1" thickBot="1" x14ac:dyDescent="0.35">
      <c r="C42" s="62" t="s">
        <v>0</v>
      </c>
      <c r="D42" s="63" t="s">
        <v>17</v>
      </c>
      <c r="E42" s="80"/>
      <c r="F42" s="86"/>
      <c r="G42" s="100"/>
      <c r="K42" s="90"/>
    </row>
    <row r="43" spans="3:11" s="48" customFormat="1" ht="20.100000000000001" customHeight="1" thickBot="1" x14ac:dyDescent="0.35">
      <c r="C43" s="64" t="s">
        <v>0</v>
      </c>
      <c r="D43" s="61" t="s">
        <v>18</v>
      </c>
      <c r="E43" s="81"/>
      <c r="F43" s="86"/>
      <c r="G43" s="100"/>
    </row>
    <row r="44" spans="3:11" s="48" customFormat="1" ht="20.100000000000001" customHeight="1" thickBot="1" x14ac:dyDescent="0.35">
      <c r="C44" s="62" t="s">
        <v>3</v>
      </c>
      <c r="D44" s="63" t="s">
        <v>19</v>
      </c>
      <c r="E44" s="80"/>
      <c r="F44" s="86"/>
      <c r="G44" s="100"/>
    </row>
    <row r="45" spans="3:11" s="48" customFormat="1" ht="20.100000000000001" customHeight="1" thickBot="1" x14ac:dyDescent="0.35">
      <c r="C45" s="64" t="s">
        <v>0</v>
      </c>
      <c r="D45" s="61" t="s">
        <v>20</v>
      </c>
      <c r="E45" s="81"/>
      <c r="F45" s="95"/>
      <c r="G45" s="93"/>
    </row>
    <row r="46" spans="3:11" s="48" customFormat="1" ht="20.100000000000001" customHeight="1" thickBot="1" x14ac:dyDescent="0.35">
      <c r="C46" s="62" t="s">
        <v>0</v>
      </c>
      <c r="D46" s="63" t="s">
        <v>21</v>
      </c>
      <c r="E46" s="80"/>
      <c r="F46" s="89"/>
      <c r="G46" s="101"/>
    </row>
    <row r="47" spans="3:11" s="48" customFormat="1" ht="20.100000000000001" customHeight="1" thickBot="1" x14ac:dyDescent="0.35">
      <c r="C47" s="64" t="s">
        <v>0</v>
      </c>
      <c r="D47" s="61" t="s">
        <v>22</v>
      </c>
      <c r="E47" s="81"/>
      <c r="F47" s="95"/>
      <c r="G47" s="93"/>
    </row>
    <row r="48" spans="3:11" s="48" customFormat="1" ht="20.100000000000001" customHeight="1" thickBot="1" x14ac:dyDescent="0.35">
      <c r="C48" s="62" t="s">
        <v>3</v>
      </c>
      <c r="D48" s="63" t="s">
        <v>23</v>
      </c>
      <c r="E48" s="80"/>
      <c r="F48" s="88"/>
      <c r="G48" s="102"/>
    </row>
    <row r="49" spans="3:7" s="48" customFormat="1" ht="20.100000000000001" customHeight="1" thickBot="1" x14ac:dyDescent="0.35">
      <c r="C49" s="64" t="s">
        <v>0</v>
      </c>
      <c r="D49" s="61" t="s">
        <v>24</v>
      </c>
      <c r="E49" s="81"/>
      <c r="F49" s="89"/>
      <c r="G49" s="101"/>
    </row>
    <row r="50" spans="3:7" s="48" customFormat="1" ht="20.100000000000001" customHeight="1" thickBot="1" x14ac:dyDescent="0.35">
      <c r="C50" s="62" t="s">
        <v>0</v>
      </c>
      <c r="D50" s="63" t="s">
        <v>25</v>
      </c>
      <c r="E50" s="80"/>
      <c r="F50" s="95"/>
      <c r="G50" s="93"/>
    </row>
    <row r="51" spans="3:7" s="48" customFormat="1" ht="20.100000000000001" customHeight="1" thickBot="1" x14ac:dyDescent="0.35">
      <c r="C51" s="64" t="s">
        <v>0</v>
      </c>
      <c r="D51" s="61" t="s">
        <v>26</v>
      </c>
      <c r="E51" s="81"/>
      <c r="F51" s="89"/>
      <c r="G51" s="101"/>
    </row>
    <row r="52" spans="3:7" s="48" customFormat="1" ht="20.100000000000001" customHeight="1" x14ac:dyDescent="0.3">
      <c r="C52" s="65" t="s">
        <v>0</v>
      </c>
      <c r="D52" s="66" t="s">
        <v>27</v>
      </c>
      <c r="E52" s="84"/>
      <c r="F52" s="95"/>
      <c r="G52" s="93"/>
    </row>
    <row r="53" spans="3:7" ht="20.100000000000001" customHeight="1" x14ac:dyDescent="0.3">
      <c r="C53" s="67" t="s">
        <v>0</v>
      </c>
      <c r="D53" s="68" t="s">
        <v>50</v>
      </c>
      <c r="E53" s="85"/>
      <c r="F53" s="104"/>
      <c r="G53" s="103"/>
    </row>
    <row r="54" spans="3:7" ht="20.100000000000001" customHeight="1" x14ac:dyDescent="0.25">
      <c r="C54" s="69"/>
      <c r="D54" s="70"/>
      <c r="E54" s="70"/>
      <c r="F54" s="1"/>
    </row>
  </sheetData>
  <mergeCells count="2">
    <mergeCell ref="C2:D2"/>
    <mergeCell ref="C31:D31"/>
  </mergeCells>
  <phoneticPr fontId="1" type="noConversion"/>
  <pageMargins left="0.75" right="0.75" top="1" bottom="1" header="0.5" footer="0.5"/>
  <pageSetup paperSize="9" scale="67" orientation="portrait" verticalDpi="300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26"/>
  <sheetViews>
    <sheetView workbookViewId="0">
      <selection activeCell="F4" sqref="F4"/>
    </sheetView>
  </sheetViews>
  <sheetFormatPr defaultRowHeight="12.75" x14ac:dyDescent="0.2"/>
  <cols>
    <col min="1" max="1" width="4.5703125" customWidth="1"/>
    <col min="2" max="2" width="5" customWidth="1"/>
    <col min="3" max="3" width="11" customWidth="1"/>
    <col min="4" max="4" width="11.5703125" customWidth="1"/>
    <col min="5" max="5" width="11.42578125" customWidth="1"/>
    <col min="6" max="6" width="12.140625" customWidth="1"/>
    <col min="7" max="7" width="11.7109375" customWidth="1"/>
    <col min="8" max="8" width="11.5703125" customWidth="1"/>
    <col min="9" max="9" width="11.85546875" customWidth="1"/>
    <col min="10" max="10" width="14" customWidth="1"/>
  </cols>
  <sheetData>
    <row r="6" spans="3:10" ht="13.5" thickBot="1" x14ac:dyDescent="0.25"/>
    <row r="7" spans="3:10" ht="16.5" customHeight="1" thickBot="1" x14ac:dyDescent="0.3">
      <c r="C7" s="24" t="s">
        <v>1</v>
      </c>
      <c r="D7" s="77">
        <f>'изменение цен'!D4</f>
        <v>300</v>
      </c>
      <c r="E7" s="26" t="s">
        <v>8</v>
      </c>
      <c r="F7" s="77">
        <f>'изменение цен'!D10</f>
        <v>2600</v>
      </c>
      <c r="G7" s="26" t="s">
        <v>16</v>
      </c>
      <c r="H7" s="77">
        <f>'изменение цен'!D18</f>
        <v>2100</v>
      </c>
      <c r="I7" s="26" t="s">
        <v>22</v>
      </c>
      <c r="J7" s="78">
        <f>'изменение цен'!D24</f>
        <v>8600</v>
      </c>
    </row>
    <row r="8" spans="3:10" ht="16.5" customHeight="1" thickBot="1" x14ac:dyDescent="0.3">
      <c r="C8" s="28" t="s">
        <v>2</v>
      </c>
      <c r="D8" s="77">
        <f>'изменение цен'!D5</f>
        <v>550</v>
      </c>
      <c r="E8" s="30" t="s">
        <v>9</v>
      </c>
      <c r="F8" s="77">
        <f>'изменение цен'!D11</f>
        <v>900</v>
      </c>
      <c r="G8" s="30" t="s">
        <v>17</v>
      </c>
      <c r="H8" s="77">
        <f>'изменение цен'!D19</f>
        <v>2600</v>
      </c>
      <c r="I8" s="30" t="s">
        <v>23</v>
      </c>
      <c r="J8" s="78">
        <f>'изменение цен'!D25</f>
        <v>9700</v>
      </c>
    </row>
    <row r="9" spans="3:10" ht="16.5" customHeight="1" thickBot="1" x14ac:dyDescent="0.3">
      <c r="C9" s="28" t="s">
        <v>4</v>
      </c>
      <c r="D9" s="77">
        <f>'изменение цен'!D6</f>
        <v>700</v>
      </c>
      <c r="E9" s="30" t="s">
        <v>10</v>
      </c>
      <c r="F9" s="77">
        <f>'изменение цен'!D12</f>
        <v>1100</v>
      </c>
      <c r="G9" s="30" t="s">
        <v>18</v>
      </c>
      <c r="H9" s="77">
        <f>'изменение цен'!D20</f>
        <v>3500</v>
      </c>
      <c r="I9" s="30" t="s">
        <v>24</v>
      </c>
      <c r="J9" s="78">
        <f>'изменение цен'!D26</f>
        <v>12900</v>
      </c>
    </row>
    <row r="10" spans="3:10" ht="16.5" customHeight="1" thickBot="1" x14ac:dyDescent="0.3">
      <c r="C10" s="28" t="s">
        <v>5</v>
      </c>
      <c r="D10" s="77">
        <f>'изменение цен'!D7</f>
        <v>800</v>
      </c>
      <c r="E10" s="30" t="s">
        <v>11</v>
      </c>
      <c r="F10" s="77">
        <f>'изменение цен'!D13</f>
        <v>1400</v>
      </c>
      <c r="G10" s="30" t="s">
        <v>19</v>
      </c>
      <c r="H10" s="77">
        <f>'изменение цен'!D21</f>
        <v>4200</v>
      </c>
      <c r="I10" s="30" t="s">
        <v>25</v>
      </c>
      <c r="J10" s="78">
        <f>'изменение цен'!D27</f>
        <v>17200</v>
      </c>
    </row>
    <row r="11" spans="3:10" ht="16.5" customHeight="1" thickBot="1" x14ac:dyDescent="0.3">
      <c r="C11" s="28" t="s">
        <v>6</v>
      </c>
      <c r="D11" s="77">
        <f>'изменение цен'!D8</f>
        <v>1300</v>
      </c>
      <c r="E11" s="30" t="s">
        <v>12</v>
      </c>
      <c r="F11" s="77">
        <f>'изменение цен'!D14</f>
        <v>1800</v>
      </c>
      <c r="G11" s="30" t="s">
        <v>20</v>
      </c>
      <c r="H11" s="77">
        <f>'изменение цен'!D22</f>
        <v>5200</v>
      </c>
      <c r="I11" s="30" t="s">
        <v>26</v>
      </c>
      <c r="J11" s="78">
        <f>'изменение цен'!D28</f>
        <v>25800</v>
      </c>
    </row>
    <row r="12" spans="3:10" ht="16.5" customHeight="1" thickBot="1" x14ac:dyDescent="0.3">
      <c r="C12" s="32" t="s">
        <v>7</v>
      </c>
      <c r="D12" s="110">
        <f>'изменение цен'!D9</f>
        <v>2000</v>
      </c>
      <c r="E12" s="34" t="s">
        <v>15</v>
      </c>
      <c r="F12" s="110">
        <f>'изменение цен'!D17</f>
        <v>1300</v>
      </c>
      <c r="G12" s="34" t="s">
        <v>21</v>
      </c>
      <c r="H12" s="110">
        <f>'изменение цен'!D23</f>
        <v>6400</v>
      </c>
      <c r="I12" s="34" t="s">
        <v>27</v>
      </c>
      <c r="J12" s="111">
        <f>'изменение цен'!D29</f>
        <v>34400</v>
      </c>
    </row>
    <row r="13" spans="3:10" ht="16.5" customHeight="1" thickBot="1" x14ac:dyDescent="0.3">
      <c r="C13" s="36"/>
      <c r="D13" s="36"/>
      <c r="E13" s="36"/>
      <c r="F13" s="36"/>
      <c r="G13" s="36"/>
      <c r="H13" s="36"/>
      <c r="I13" s="36"/>
      <c r="J13" s="36"/>
    </row>
    <row r="14" spans="3:10" ht="16.5" customHeight="1" thickBot="1" x14ac:dyDescent="0.3">
      <c r="C14" s="37" t="s">
        <v>1</v>
      </c>
      <c r="D14" s="77">
        <f>'изменение цен'!D33</f>
        <v>400</v>
      </c>
      <c r="E14" s="38" t="s">
        <v>10</v>
      </c>
      <c r="F14" s="77">
        <f>'изменение цен'!D39</f>
        <v>1500</v>
      </c>
      <c r="G14" s="38" t="s">
        <v>18</v>
      </c>
      <c r="H14" s="77">
        <f>'изменение цен'!D44</f>
        <v>4900</v>
      </c>
      <c r="I14" s="38" t="s">
        <v>23</v>
      </c>
      <c r="J14" s="78">
        <f>'изменение цен'!D49</f>
        <v>13800</v>
      </c>
    </row>
    <row r="15" spans="3:10" ht="16.5" customHeight="1" thickBot="1" x14ac:dyDescent="0.3">
      <c r="C15" s="39" t="s">
        <v>2</v>
      </c>
      <c r="D15" s="79">
        <f>'изменение цен'!D35</f>
        <v>750</v>
      </c>
      <c r="E15" s="40" t="s">
        <v>11</v>
      </c>
      <c r="F15" s="77">
        <f>'изменение цен'!D40</f>
        <v>2000</v>
      </c>
      <c r="G15" s="40" t="s">
        <v>19</v>
      </c>
      <c r="H15" s="77">
        <f>'изменение цен'!D45</f>
        <v>5900</v>
      </c>
      <c r="I15" s="40" t="s">
        <v>24</v>
      </c>
      <c r="J15" s="78">
        <f>'изменение цен'!D50</f>
        <v>18300</v>
      </c>
    </row>
    <row r="16" spans="3:10" ht="16.5" customHeight="1" thickBot="1" x14ac:dyDescent="0.3">
      <c r="C16" s="39" t="s">
        <v>4</v>
      </c>
      <c r="D16" s="79">
        <f>'изменение цен'!D36</f>
        <v>900</v>
      </c>
      <c r="E16" s="40" t="s">
        <v>15</v>
      </c>
      <c r="F16" s="77">
        <f>'изменение цен'!D41</f>
        <v>1900</v>
      </c>
      <c r="G16" s="40" t="s">
        <v>20</v>
      </c>
      <c r="H16" s="77">
        <f>'изменение цен'!D46</f>
        <v>7300</v>
      </c>
      <c r="I16" s="40" t="s">
        <v>25</v>
      </c>
      <c r="J16" s="78">
        <f>'изменение цен'!D51</f>
        <v>24400</v>
      </c>
    </row>
    <row r="17" spans="2:11" ht="16.5" customHeight="1" thickBot="1" x14ac:dyDescent="0.3">
      <c r="C17" s="39" t="s">
        <v>5</v>
      </c>
      <c r="D17" s="79">
        <f>'изменение цен'!D37</f>
        <v>1100</v>
      </c>
      <c r="E17" s="40" t="s">
        <v>16</v>
      </c>
      <c r="F17" s="77">
        <f>'изменение цен'!D42</f>
        <v>2950</v>
      </c>
      <c r="G17" s="40" t="s">
        <v>21</v>
      </c>
      <c r="H17" s="77">
        <f>'изменение цен'!D47</f>
        <v>9150</v>
      </c>
      <c r="I17" s="40" t="s">
        <v>26</v>
      </c>
      <c r="J17" s="78">
        <f>'изменение цен'!D52</f>
        <v>36600</v>
      </c>
    </row>
    <row r="18" spans="2:11" ht="16.5" customHeight="1" thickBot="1" x14ac:dyDescent="0.3">
      <c r="C18" s="41" t="s">
        <v>9</v>
      </c>
      <c r="D18" s="112">
        <f>'изменение цен'!D38</f>
        <v>1300</v>
      </c>
      <c r="E18" s="42" t="s">
        <v>17</v>
      </c>
      <c r="F18" s="110">
        <f>'изменение цен'!D43</f>
        <v>3700</v>
      </c>
      <c r="G18" s="42" t="s">
        <v>22</v>
      </c>
      <c r="H18" s="110">
        <f>'изменение цен'!D48</f>
        <v>12200</v>
      </c>
      <c r="I18" s="42" t="s">
        <v>27</v>
      </c>
      <c r="J18" s="111">
        <f>'изменение цен'!D53</f>
        <v>48800</v>
      </c>
    </row>
    <row r="19" spans="2:11" ht="16.5" customHeight="1" x14ac:dyDescent="0.2">
      <c r="C19" s="23"/>
      <c r="D19" s="23"/>
      <c r="E19" s="23"/>
      <c r="F19" s="23"/>
      <c r="G19" s="23"/>
      <c r="H19" s="23"/>
      <c r="I19" s="23"/>
      <c r="J19" s="23"/>
    </row>
    <row r="20" spans="2:11" ht="16.5" customHeight="1" x14ac:dyDescent="0.2">
      <c r="B20" s="43"/>
      <c r="C20" s="44"/>
      <c r="D20" s="44"/>
      <c r="E20" s="44"/>
      <c r="F20" s="44"/>
      <c r="G20" s="44"/>
      <c r="H20" s="44"/>
      <c r="I20" s="44"/>
      <c r="J20" s="44"/>
      <c r="K20" s="43"/>
    </row>
    <row r="21" spans="2:11" ht="16.5" customHeight="1" thickBot="1" x14ac:dyDescent="0.3">
      <c r="B21" s="43"/>
      <c r="C21" s="45"/>
      <c r="D21" s="46"/>
      <c r="E21" s="45"/>
      <c r="F21" s="46"/>
      <c r="G21" s="45"/>
      <c r="H21" s="46"/>
      <c r="I21" s="45"/>
      <c r="J21" s="46"/>
      <c r="K21" s="43"/>
    </row>
    <row r="22" spans="2:11" ht="16.5" customHeight="1" x14ac:dyDescent="0.25">
      <c r="B22" s="43"/>
      <c r="C22" s="71" t="s">
        <v>2</v>
      </c>
      <c r="D22" s="25"/>
      <c r="E22" s="72" t="s">
        <v>17</v>
      </c>
      <c r="F22" s="25"/>
      <c r="G22" s="72" t="s">
        <v>51</v>
      </c>
      <c r="H22" s="25"/>
      <c r="I22" s="72" t="s">
        <v>52</v>
      </c>
      <c r="J22" s="27"/>
      <c r="K22" s="43"/>
    </row>
    <row r="23" spans="2:11" ht="15.75" x14ac:dyDescent="0.25">
      <c r="B23" s="43"/>
      <c r="C23" s="73" t="s">
        <v>9</v>
      </c>
      <c r="D23" s="29"/>
      <c r="E23" s="74" t="s">
        <v>53</v>
      </c>
      <c r="F23" s="29"/>
      <c r="G23" s="74" t="s">
        <v>20</v>
      </c>
      <c r="H23" s="29"/>
      <c r="I23" s="74" t="s">
        <v>54</v>
      </c>
      <c r="J23" s="31"/>
      <c r="K23" s="43"/>
    </row>
    <row r="24" spans="2:11" ht="15.75" x14ac:dyDescent="0.25">
      <c r="B24" s="43"/>
      <c r="C24" s="73" t="s">
        <v>10</v>
      </c>
      <c r="D24" s="29"/>
      <c r="E24" s="74" t="s">
        <v>18</v>
      </c>
      <c r="F24" s="29"/>
      <c r="G24" s="74" t="s">
        <v>55</v>
      </c>
      <c r="H24" s="29"/>
      <c r="I24" s="74" t="s">
        <v>56</v>
      </c>
      <c r="J24" s="31"/>
      <c r="K24" s="43"/>
    </row>
    <row r="25" spans="2:11" ht="15.75" x14ac:dyDescent="0.25">
      <c r="C25" s="73" t="s">
        <v>15</v>
      </c>
      <c r="D25" s="29"/>
      <c r="E25" s="74" t="s">
        <v>19</v>
      </c>
      <c r="F25" s="29"/>
      <c r="G25" s="74" t="s">
        <v>21</v>
      </c>
      <c r="H25" s="29"/>
      <c r="I25" s="74" t="s">
        <v>57</v>
      </c>
      <c r="J25" s="31"/>
    </row>
    <row r="26" spans="2:11" ht="16.5" thickBot="1" x14ac:dyDescent="0.3">
      <c r="C26" s="75" t="s">
        <v>16</v>
      </c>
      <c r="D26" s="33"/>
      <c r="E26" s="76" t="s">
        <v>58</v>
      </c>
      <c r="F26" s="33"/>
      <c r="G26" s="76" t="s">
        <v>59</v>
      </c>
      <c r="H26" s="33"/>
      <c r="I26" s="76" t="s">
        <v>23</v>
      </c>
      <c r="J26" s="35"/>
    </row>
  </sheetData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25" zoomScaleNormal="100" zoomScaleSheetLayoutView="100" workbookViewId="0">
      <selection activeCell="K38" sqref="K38"/>
    </sheetView>
  </sheetViews>
  <sheetFormatPr defaultRowHeight="20.25" x14ac:dyDescent="0.3"/>
  <cols>
    <col min="1" max="1" width="42.5703125" style="51" customWidth="1"/>
    <col min="2" max="2" width="22.140625" style="51" customWidth="1"/>
    <col min="3" max="3" width="21.42578125" style="51" customWidth="1"/>
    <col min="4" max="4" width="22.7109375" style="51" customWidth="1"/>
    <col min="5" max="5" width="23.7109375" style="116" customWidth="1"/>
    <col min="6" max="16384" width="9.140625" style="51"/>
  </cols>
  <sheetData>
    <row r="1" spans="1:8" ht="15" customHeight="1" x14ac:dyDescent="0.3"/>
    <row r="2" spans="1:8" ht="26.25" customHeight="1" x14ac:dyDescent="0.25">
      <c r="A2" s="144" t="s">
        <v>76</v>
      </c>
      <c r="B2" s="145"/>
      <c r="C2" s="145"/>
      <c r="D2" s="145"/>
      <c r="E2" s="145"/>
    </row>
    <row r="3" spans="1:8" ht="20.25" customHeight="1" x14ac:dyDescent="0.25">
      <c r="A3" s="124" t="s">
        <v>36</v>
      </c>
      <c r="B3" s="124" t="s">
        <v>37</v>
      </c>
      <c r="C3" s="124" t="s">
        <v>89</v>
      </c>
      <c r="D3" s="124" t="s">
        <v>38</v>
      </c>
      <c r="E3" s="124" t="s">
        <v>61</v>
      </c>
      <c r="F3" s="113"/>
      <c r="G3" s="113"/>
      <c r="H3" s="113"/>
    </row>
    <row r="4" spans="1:8" ht="20.25" customHeight="1" x14ac:dyDescent="0.25">
      <c r="A4" s="125" t="s">
        <v>97</v>
      </c>
      <c r="B4" s="119" t="s">
        <v>77</v>
      </c>
      <c r="C4" s="119" t="s">
        <v>78</v>
      </c>
      <c r="D4" s="119" t="s">
        <v>101</v>
      </c>
      <c r="E4" s="126" t="s">
        <v>84</v>
      </c>
      <c r="F4" s="113"/>
      <c r="G4" s="113"/>
      <c r="H4" s="113"/>
    </row>
    <row r="5" spans="1:8" ht="20.25" customHeight="1" x14ac:dyDescent="0.25">
      <c r="A5" s="130" t="s">
        <v>98</v>
      </c>
      <c r="B5" s="131" t="s">
        <v>39</v>
      </c>
      <c r="C5" s="131" t="s">
        <v>79</v>
      </c>
      <c r="D5" s="131" t="s">
        <v>101</v>
      </c>
      <c r="E5" s="131" t="s">
        <v>128</v>
      </c>
      <c r="F5" s="113"/>
      <c r="G5" s="113"/>
      <c r="H5" s="113"/>
    </row>
    <row r="6" spans="1:8" ht="20.25" customHeight="1" x14ac:dyDescent="0.25">
      <c r="A6" s="125" t="s">
        <v>99</v>
      </c>
      <c r="B6" s="119" t="s">
        <v>39</v>
      </c>
      <c r="C6" s="119" t="s">
        <v>80</v>
      </c>
      <c r="D6" s="119" t="s">
        <v>101</v>
      </c>
      <c r="E6" s="126" t="s">
        <v>85</v>
      </c>
      <c r="F6" s="114"/>
      <c r="G6" s="115"/>
      <c r="H6" s="114"/>
    </row>
    <row r="7" spans="1:8" ht="20.25" customHeight="1" x14ac:dyDescent="0.25">
      <c r="A7" s="130" t="s">
        <v>132</v>
      </c>
      <c r="B7" s="131" t="s">
        <v>133</v>
      </c>
      <c r="C7" s="131" t="s">
        <v>80</v>
      </c>
      <c r="D7" s="131" t="s">
        <v>101</v>
      </c>
      <c r="E7" s="132" t="s">
        <v>129</v>
      </c>
      <c r="F7" s="114"/>
      <c r="G7" s="115"/>
      <c r="H7" s="114"/>
    </row>
    <row r="8" spans="1:8" ht="20.25" customHeight="1" x14ac:dyDescent="0.25">
      <c r="A8" s="125" t="s">
        <v>100</v>
      </c>
      <c r="B8" s="119" t="s">
        <v>41</v>
      </c>
      <c r="C8" s="119" t="s">
        <v>81</v>
      </c>
      <c r="D8" s="119" t="s">
        <v>101</v>
      </c>
      <c r="E8" s="119" t="s">
        <v>129</v>
      </c>
      <c r="F8" s="114"/>
      <c r="G8" s="115"/>
      <c r="H8" s="114"/>
    </row>
    <row r="9" spans="1:8" ht="20.25" customHeight="1" x14ac:dyDescent="0.25">
      <c r="A9" s="130" t="s">
        <v>130</v>
      </c>
      <c r="B9" s="131" t="s">
        <v>102</v>
      </c>
      <c r="C9" s="131" t="s">
        <v>103</v>
      </c>
      <c r="D9" s="131" t="s">
        <v>101</v>
      </c>
      <c r="E9" s="131" t="s">
        <v>151</v>
      </c>
      <c r="F9" s="114"/>
      <c r="G9" s="115"/>
      <c r="H9" s="114"/>
    </row>
    <row r="10" spans="1:8" ht="20.25" customHeight="1" x14ac:dyDescent="0.25">
      <c r="A10" s="123" t="s">
        <v>131</v>
      </c>
      <c r="B10" s="120" t="s">
        <v>40</v>
      </c>
      <c r="C10" s="120" t="s">
        <v>113</v>
      </c>
      <c r="D10" s="120" t="s">
        <v>146</v>
      </c>
      <c r="E10" s="122" t="s">
        <v>86</v>
      </c>
      <c r="F10" s="114"/>
      <c r="G10" s="115"/>
      <c r="H10" s="114"/>
    </row>
    <row r="11" spans="1:8" ht="20.25" customHeight="1" x14ac:dyDescent="0.25">
      <c r="A11" s="130" t="s">
        <v>142</v>
      </c>
      <c r="B11" s="131" t="s">
        <v>143</v>
      </c>
      <c r="C11" s="131" t="s">
        <v>144</v>
      </c>
      <c r="D11" s="131" t="s">
        <v>147</v>
      </c>
      <c r="E11" s="132" t="s">
        <v>145</v>
      </c>
      <c r="F11" s="114"/>
      <c r="G11" s="115"/>
      <c r="H11" s="114"/>
    </row>
    <row r="12" spans="1:8" ht="20.25" customHeight="1" x14ac:dyDescent="0.25">
      <c r="A12" s="125" t="s">
        <v>138</v>
      </c>
      <c r="B12" s="119" t="s">
        <v>46</v>
      </c>
      <c r="C12" s="119" t="s">
        <v>139</v>
      </c>
      <c r="D12" s="119" t="s">
        <v>48</v>
      </c>
      <c r="E12" s="126" t="s">
        <v>140</v>
      </c>
      <c r="F12" s="114"/>
      <c r="G12" s="115"/>
      <c r="H12" s="114"/>
    </row>
    <row r="13" spans="1:8" ht="20.25" customHeight="1" x14ac:dyDescent="0.25">
      <c r="A13" s="130" t="s">
        <v>137</v>
      </c>
      <c r="B13" s="133" t="s">
        <v>127</v>
      </c>
      <c r="C13" s="133" t="s">
        <v>114</v>
      </c>
      <c r="D13" s="131" t="s">
        <v>101</v>
      </c>
      <c r="E13" s="132" t="s">
        <v>134</v>
      </c>
      <c r="F13" s="114"/>
      <c r="G13" s="115"/>
      <c r="H13" s="114"/>
    </row>
    <row r="14" spans="1:8" ht="20.25" customHeight="1" x14ac:dyDescent="0.25">
      <c r="A14" s="123" t="s">
        <v>148</v>
      </c>
      <c r="B14" s="121" t="s">
        <v>40</v>
      </c>
      <c r="C14" s="121" t="s">
        <v>149</v>
      </c>
      <c r="D14" s="119" t="s">
        <v>42</v>
      </c>
      <c r="E14" s="122" t="s">
        <v>150</v>
      </c>
      <c r="F14" s="114"/>
      <c r="G14" s="115"/>
      <c r="H14" s="114"/>
    </row>
    <row r="15" spans="1:8" ht="20.25" customHeight="1" x14ac:dyDescent="0.25">
      <c r="A15" s="130" t="s">
        <v>104</v>
      </c>
      <c r="B15" s="133" t="s">
        <v>40</v>
      </c>
      <c r="C15" s="133" t="s">
        <v>115</v>
      </c>
      <c r="D15" s="131" t="s">
        <v>42</v>
      </c>
      <c r="E15" s="132" t="s">
        <v>86</v>
      </c>
      <c r="F15" s="114"/>
      <c r="G15" s="115"/>
      <c r="H15" s="114"/>
    </row>
    <row r="16" spans="1:8" ht="20.25" customHeight="1" x14ac:dyDescent="0.25">
      <c r="A16" s="118" t="s">
        <v>96</v>
      </c>
      <c r="B16" s="121" t="s">
        <v>40</v>
      </c>
      <c r="C16" s="121" t="s">
        <v>116</v>
      </c>
      <c r="D16" s="120" t="s">
        <v>42</v>
      </c>
      <c r="E16" s="122" t="s">
        <v>62</v>
      </c>
      <c r="F16" s="114"/>
      <c r="G16" s="115"/>
      <c r="H16" s="114"/>
    </row>
    <row r="17" spans="1:8" ht="20.25" customHeight="1" x14ac:dyDescent="0.25">
      <c r="A17" s="130" t="s">
        <v>71</v>
      </c>
      <c r="B17" s="133" t="s">
        <v>126</v>
      </c>
      <c r="C17" s="133" t="s">
        <v>116</v>
      </c>
      <c r="D17" s="131" t="s">
        <v>42</v>
      </c>
      <c r="E17" s="132" t="s">
        <v>60</v>
      </c>
      <c r="F17" s="114"/>
      <c r="G17" s="115"/>
      <c r="H17" s="114"/>
    </row>
    <row r="18" spans="1:8" ht="20.25" customHeight="1" x14ac:dyDescent="0.25">
      <c r="A18" s="118" t="s">
        <v>105</v>
      </c>
      <c r="B18" s="121" t="s">
        <v>41</v>
      </c>
      <c r="C18" s="121" t="s">
        <v>117</v>
      </c>
      <c r="D18" s="120" t="s">
        <v>42</v>
      </c>
      <c r="E18" s="122" t="s">
        <v>87</v>
      </c>
      <c r="F18" s="114"/>
      <c r="G18" s="115"/>
      <c r="H18" s="114"/>
    </row>
    <row r="19" spans="1:8" ht="20.25" customHeight="1" x14ac:dyDescent="0.25">
      <c r="A19" s="130" t="s">
        <v>94</v>
      </c>
      <c r="B19" s="131" t="s">
        <v>44</v>
      </c>
      <c r="C19" s="131" t="s">
        <v>118</v>
      </c>
      <c r="D19" s="131" t="s">
        <v>43</v>
      </c>
      <c r="E19" s="131" t="s">
        <v>88</v>
      </c>
      <c r="F19" s="114"/>
      <c r="G19" s="115"/>
      <c r="H19" s="114"/>
    </row>
    <row r="20" spans="1:8" ht="20.25" customHeight="1" x14ac:dyDescent="0.25">
      <c r="A20" s="127" t="s">
        <v>95</v>
      </c>
      <c r="B20" s="128" t="s">
        <v>47</v>
      </c>
      <c r="C20" s="128" t="s">
        <v>119</v>
      </c>
      <c r="D20" s="128" t="s">
        <v>82</v>
      </c>
      <c r="E20" s="122" t="s">
        <v>60</v>
      </c>
      <c r="F20" s="114"/>
      <c r="G20" s="115"/>
      <c r="H20" s="114"/>
    </row>
    <row r="21" spans="1:8" ht="20.25" customHeight="1" x14ac:dyDescent="0.25">
      <c r="A21" s="134" t="s">
        <v>93</v>
      </c>
      <c r="B21" s="133" t="s">
        <v>45</v>
      </c>
      <c r="C21" s="133" t="s">
        <v>120</v>
      </c>
      <c r="D21" s="131" t="s">
        <v>48</v>
      </c>
      <c r="E21" s="132" t="s">
        <v>66</v>
      </c>
      <c r="F21" s="114"/>
      <c r="G21" s="115"/>
      <c r="H21" s="114"/>
    </row>
    <row r="22" spans="1:8" ht="20.25" customHeight="1" x14ac:dyDescent="0.25">
      <c r="A22" s="129" t="s">
        <v>93</v>
      </c>
      <c r="B22" s="121" t="s">
        <v>45</v>
      </c>
      <c r="C22" s="121" t="s">
        <v>135</v>
      </c>
      <c r="D22" s="128" t="s">
        <v>48</v>
      </c>
      <c r="E22" s="122" t="s">
        <v>136</v>
      </c>
      <c r="F22" s="114"/>
      <c r="G22" s="115"/>
      <c r="H22" s="114"/>
    </row>
    <row r="23" spans="1:8" ht="20.25" customHeight="1" x14ac:dyDescent="0.25">
      <c r="A23" s="130" t="s">
        <v>106</v>
      </c>
      <c r="B23" s="133" t="s">
        <v>46</v>
      </c>
      <c r="C23" s="133" t="s">
        <v>121</v>
      </c>
      <c r="D23" s="133" t="s">
        <v>49</v>
      </c>
      <c r="E23" s="132" t="s">
        <v>75</v>
      </c>
      <c r="F23" s="114"/>
      <c r="G23" s="115"/>
      <c r="H23" s="114"/>
    </row>
    <row r="24" spans="1:8" ht="20.25" customHeight="1" x14ac:dyDescent="0.25">
      <c r="A24" s="118" t="s">
        <v>107</v>
      </c>
      <c r="B24" s="121" t="s">
        <v>46</v>
      </c>
      <c r="C24" s="121" t="s">
        <v>122</v>
      </c>
      <c r="D24" s="121" t="s">
        <v>49</v>
      </c>
      <c r="E24" s="122" t="s">
        <v>60</v>
      </c>
      <c r="F24" s="114"/>
      <c r="G24" s="115"/>
      <c r="H24" s="114"/>
    </row>
    <row r="25" spans="1:8" ht="20.25" customHeight="1" x14ac:dyDescent="0.25">
      <c r="A25" s="130" t="s">
        <v>70</v>
      </c>
      <c r="B25" s="133" t="s">
        <v>72</v>
      </c>
      <c r="C25" s="133" t="s">
        <v>123</v>
      </c>
      <c r="D25" s="133" t="s">
        <v>69</v>
      </c>
      <c r="E25" s="132" t="s">
        <v>62</v>
      </c>
      <c r="F25" s="114"/>
      <c r="G25" s="115"/>
      <c r="H25" s="114"/>
    </row>
    <row r="26" spans="1:8" ht="20.25" customHeight="1" x14ac:dyDescent="0.25">
      <c r="A26" s="118" t="s">
        <v>74</v>
      </c>
      <c r="B26" s="121" t="s">
        <v>72</v>
      </c>
      <c r="C26" s="121" t="s">
        <v>123</v>
      </c>
      <c r="D26" s="119" t="s">
        <v>101</v>
      </c>
      <c r="E26" s="122" t="s">
        <v>73</v>
      </c>
      <c r="F26" s="114"/>
      <c r="G26" s="115"/>
      <c r="H26" s="114"/>
    </row>
    <row r="27" spans="1:8" ht="20.25" customHeight="1" x14ac:dyDescent="0.25">
      <c r="A27" s="152" t="s">
        <v>108</v>
      </c>
      <c r="B27" s="153"/>
      <c r="C27" s="133" t="s">
        <v>124</v>
      </c>
      <c r="D27" s="133" t="s">
        <v>48</v>
      </c>
      <c r="E27" s="135" t="s">
        <v>67</v>
      </c>
      <c r="F27" s="114"/>
      <c r="G27" s="115"/>
      <c r="H27" s="114"/>
    </row>
    <row r="28" spans="1:8" ht="20.25" customHeight="1" x14ac:dyDescent="0.25">
      <c r="A28" s="154" t="s">
        <v>109</v>
      </c>
      <c r="B28" s="155"/>
      <c r="C28" s="121" t="s">
        <v>124</v>
      </c>
      <c r="D28" s="121" t="s">
        <v>48</v>
      </c>
      <c r="E28" s="117" t="s">
        <v>68</v>
      </c>
      <c r="F28" s="114"/>
      <c r="G28" s="115"/>
      <c r="H28" s="114"/>
    </row>
    <row r="29" spans="1:8" ht="20.25" customHeight="1" x14ac:dyDescent="0.25">
      <c r="A29" s="152" t="s">
        <v>110</v>
      </c>
      <c r="B29" s="153"/>
      <c r="C29" s="133" t="s">
        <v>125</v>
      </c>
      <c r="D29" s="133" t="s">
        <v>48</v>
      </c>
      <c r="E29" s="135" t="s">
        <v>68</v>
      </c>
      <c r="F29" s="114"/>
      <c r="G29" s="115"/>
      <c r="H29" s="114"/>
    </row>
    <row r="30" spans="1:8" ht="20.25" customHeight="1" x14ac:dyDescent="0.25">
      <c r="A30" s="154" t="s">
        <v>111</v>
      </c>
      <c r="B30" s="155"/>
      <c r="C30" s="121" t="s">
        <v>125</v>
      </c>
      <c r="D30" s="121" t="s">
        <v>48</v>
      </c>
      <c r="E30" s="117" t="s">
        <v>112</v>
      </c>
      <c r="F30" s="114"/>
      <c r="G30" s="115"/>
      <c r="H30" s="114"/>
    </row>
    <row r="31" spans="1:8" ht="20.25" customHeight="1" x14ac:dyDescent="0.25">
      <c r="A31" s="160" t="s">
        <v>90</v>
      </c>
      <c r="B31" s="160"/>
      <c r="C31" s="156" t="s">
        <v>48</v>
      </c>
      <c r="D31" s="157"/>
      <c r="E31" s="135">
        <v>200</v>
      </c>
      <c r="F31" s="114"/>
      <c r="G31" s="115"/>
      <c r="H31" s="114"/>
    </row>
    <row r="32" spans="1:8" ht="20.25" customHeight="1" x14ac:dyDescent="0.25">
      <c r="A32" s="161" t="s">
        <v>91</v>
      </c>
      <c r="B32" s="161"/>
      <c r="C32" s="158" t="s">
        <v>48</v>
      </c>
      <c r="D32" s="159"/>
      <c r="E32" s="117">
        <v>290</v>
      </c>
      <c r="F32" s="114"/>
      <c r="G32" s="115"/>
      <c r="H32" s="114"/>
    </row>
    <row r="33" spans="1:8" ht="20.25" customHeight="1" x14ac:dyDescent="0.25">
      <c r="A33" s="160" t="s">
        <v>92</v>
      </c>
      <c r="B33" s="160"/>
      <c r="C33" s="156" t="s">
        <v>48</v>
      </c>
      <c r="D33" s="157"/>
      <c r="E33" s="135">
        <v>320</v>
      </c>
      <c r="F33" s="114"/>
      <c r="G33" s="115"/>
      <c r="H33" s="114"/>
    </row>
    <row r="34" spans="1:8" ht="20.25" customHeight="1" x14ac:dyDescent="0.25">
      <c r="A34" s="146" t="s">
        <v>152</v>
      </c>
      <c r="B34" s="147"/>
      <c r="C34" s="147"/>
      <c r="D34" s="147"/>
      <c r="E34" s="147"/>
      <c r="F34" s="114"/>
      <c r="G34" s="115"/>
      <c r="H34" s="114"/>
    </row>
    <row r="35" spans="1:8" ht="2.25" customHeight="1" x14ac:dyDescent="0.25">
      <c r="A35" s="146"/>
      <c r="B35" s="147"/>
      <c r="C35" s="147"/>
      <c r="D35" s="147"/>
      <c r="E35" s="147"/>
    </row>
    <row r="36" spans="1:8" ht="20.25" customHeight="1" x14ac:dyDescent="0.25">
      <c r="A36" s="146" t="s">
        <v>83</v>
      </c>
      <c r="B36" s="147"/>
      <c r="C36" s="147"/>
      <c r="D36" s="147"/>
      <c r="E36" s="147"/>
    </row>
    <row r="37" spans="1:8" ht="20.25" customHeight="1" x14ac:dyDescent="0.25">
      <c r="A37" s="150" t="s">
        <v>141</v>
      </c>
      <c r="B37" s="151"/>
      <c r="C37" s="151"/>
      <c r="D37" s="151"/>
      <c r="E37" s="151"/>
    </row>
    <row r="38" spans="1:8" x14ac:dyDescent="0.3">
      <c r="A38" s="148"/>
      <c r="B38" s="148"/>
      <c r="C38" s="148"/>
      <c r="D38" s="148"/>
      <c r="E38" s="149"/>
    </row>
  </sheetData>
  <mergeCells count="15">
    <mergeCell ref="A2:E2"/>
    <mergeCell ref="A36:E36"/>
    <mergeCell ref="A38:E38"/>
    <mergeCell ref="A34:E35"/>
    <mergeCell ref="A37:E37"/>
    <mergeCell ref="A27:B27"/>
    <mergeCell ref="A29:B29"/>
    <mergeCell ref="A30:B30"/>
    <mergeCell ref="A28:B28"/>
    <mergeCell ref="C31:D31"/>
    <mergeCell ref="C32:D32"/>
    <mergeCell ref="C33:D33"/>
    <mergeCell ref="A31:B31"/>
    <mergeCell ref="A32:B32"/>
    <mergeCell ref="A33:B33"/>
  </mergeCells>
  <phoneticPr fontId="1" type="noConversion"/>
  <pageMargins left="0.75" right="0.75" top="1" bottom="1" header="0.5" footer="0.5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выгода</vt:lpstr>
      <vt:lpstr>изменение цен</vt:lpstr>
      <vt:lpstr> тарп пустая таб</vt:lpstr>
      <vt:lpstr>цены в таблице на сайт БСПб</vt:lpstr>
      <vt:lpstr>цены на  все ткани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Манто Мария</cp:lastModifiedBy>
  <cp:lastPrinted>2017-03-08T11:09:54Z</cp:lastPrinted>
  <dcterms:created xsi:type="dcterms:W3CDTF">2013-03-05T17:03:10Z</dcterms:created>
  <dcterms:modified xsi:type="dcterms:W3CDTF">2020-07-31T11:54:08Z</dcterms:modified>
</cp:coreProperties>
</file>